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WELINA\Desktop\SGR_2021_2027\03_Konsultacje\00_Ankietowanie\06_Ankieta_ostateczna_wersja\"/>
    </mc:Choice>
  </mc:AlternateContent>
  <bookViews>
    <workbookView xWindow="0" yWindow="0" windowWidth="22800" windowHeight="8856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9" i="1" l="1"/>
  <c r="M35" i="1" l="1"/>
  <c r="I35" i="1"/>
  <c r="T77" i="1" l="1"/>
  <c r="V77" i="1" s="1"/>
  <c r="T76" i="1"/>
  <c r="V76" i="1" s="1"/>
  <c r="T78" i="1"/>
  <c r="V78" i="1" s="1"/>
  <c r="T79" i="1"/>
  <c r="V79" i="1" s="1"/>
  <c r="E52" i="1" l="1"/>
  <c r="M48" i="1"/>
  <c r="I30" i="1" l="1"/>
  <c r="T28" i="1"/>
  <c r="V28" i="1" s="1"/>
  <c r="T26" i="1"/>
  <c r="V26" i="1" s="1"/>
  <c r="T30" i="1" l="1"/>
  <c r="V30" i="1" s="1"/>
  <c r="R81" i="1"/>
  <c r="F41" i="1"/>
  <c r="J35" i="1" l="1"/>
  <c r="W36" i="1"/>
  <c r="W35" i="1" s="1"/>
  <c r="R71" i="1"/>
  <c r="P72" i="1"/>
  <c r="P71" i="1"/>
  <c r="P70" i="1"/>
  <c r="N71" i="1"/>
  <c r="N70" i="1"/>
  <c r="L71" i="1"/>
  <c r="L70" i="1"/>
  <c r="J72" i="1"/>
  <c r="J82" i="1" s="1"/>
  <c r="J71" i="1"/>
  <c r="F72" i="1"/>
  <c r="F82" i="1" s="1"/>
  <c r="F71" i="1"/>
  <c r="F70" i="1"/>
  <c r="D72" i="1"/>
  <c r="D82" i="1" s="1"/>
  <c r="D71" i="1"/>
  <c r="D70" i="1"/>
  <c r="J70" i="1"/>
  <c r="F73" i="1" l="1"/>
  <c r="J73" i="1"/>
  <c r="D73" i="1"/>
  <c r="Q54" i="1"/>
  <c r="S54" i="1" s="1"/>
  <c r="J4" i="1" l="1"/>
  <c r="Q4" i="1" s="1"/>
  <c r="H17" i="1"/>
  <c r="L20" i="1" l="1"/>
  <c r="Q17" i="1"/>
  <c r="S17" i="1" s="1"/>
  <c r="R21" i="1"/>
  <c r="R20" i="1"/>
  <c r="F9" i="1"/>
  <c r="F20" i="1" s="1"/>
  <c r="H9" i="1"/>
  <c r="Q5" i="1"/>
  <c r="S5" i="1" s="1"/>
  <c r="L86" i="1"/>
  <c r="H86" i="1"/>
  <c r="S74" i="1"/>
  <c r="S75" i="1"/>
  <c r="T75" i="1"/>
  <c r="V75" i="1" s="1"/>
  <c r="T74" i="1"/>
  <c r="V74" i="1" s="1"/>
  <c r="Q67" i="1"/>
  <c r="S67" i="1" s="1"/>
  <c r="Q64" i="1"/>
  <c r="S64" i="1" s="1"/>
  <c r="R72" i="1"/>
  <c r="R82" i="1" s="1"/>
  <c r="P82" i="1"/>
  <c r="N72" i="1"/>
  <c r="N82" i="1" s="1"/>
  <c r="L72" i="1"/>
  <c r="T65" i="1"/>
  <c r="V65" i="1" s="1"/>
  <c r="T66" i="1"/>
  <c r="V66" i="1" s="1"/>
  <c r="T67" i="1"/>
  <c r="V67" i="1" s="1"/>
  <c r="T68" i="1"/>
  <c r="V68" i="1" s="1"/>
  <c r="T69" i="1"/>
  <c r="V69" i="1" s="1"/>
  <c r="Q59" i="1"/>
  <c r="S59" i="1" s="1"/>
  <c r="Q56" i="1"/>
  <c r="S56" i="1" s="1"/>
  <c r="T56" i="1"/>
  <c r="V56" i="1" s="1"/>
  <c r="T57" i="1"/>
  <c r="V57" i="1" s="1"/>
  <c r="T58" i="1"/>
  <c r="V58" i="1" s="1"/>
  <c r="T59" i="1"/>
  <c r="V59" i="1" s="1"/>
  <c r="T60" i="1"/>
  <c r="V60" i="1" s="1"/>
  <c r="T61" i="1"/>
  <c r="V61" i="1" s="1"/>
  <c r="T62" i="1"/>
  <c r="V62" i="1" s="1"/>
  <c r="T63" i="1"/>
  <c r="V63" i="1" s="1"/>
  <c r="T64" i="1"/>
  <c r="V64" i="1" s="1"/>
  <c r="Q41" i="1"/>
  <c r="S41" i="1" s="1"/>
  <c r="Q39" i="1"/>
  <c r="Q37" i="1"/>
  <c r="S37" i="1" s="1"/>
  <c r="Q35" i="1"/>
  <c r="S35" i="1" s="1"/>
  <c r="Q32" i="1"/>
  <c r="S32" i="1" s="1"/>
  <c r="R44" i="1"/>
  <c r="T48" i="1"/>
  <c r="V48" i="1" s="1"/>
  <c r="T49" i="1"/>
  <c r="V49" i="1" s="1"/>
  <c r="T50" i="1"/>
  <c r="V50" i="1" s="1"/>
  <c r="T51" i="1"/>
  <c r="V51" i="1" s="1"/>
  <c r="T52" i="1"/>
  <c r="V52" i="1" s="1"/>
  <c r="T54" i="1"/>
  <c r="V54" i="1" s="1"/>
  <c r="T55" i="1"/>
  <c r="V55" i="1" s="1"/>
  <c r="R45" i="1"/>
  <c r="P45" i="1"/>
  <c r="P44" i="1"/>
  <c r="N45" i="1"/>
  <c r="N44" i="1"/>
  <c r="L45" i="1"/>
  <c r="L44" i="1"/>
  <c r="J45" i="1"/>
  <c r="J44" i="1"/>
  <c r="F44" i="1"/>
  <c r="D44" i="1"/>
  <c r="H44" i="1"/>
  <c r="H46" i="1" s="1"/>
  <c r="F45" i="1"/>
  <c r="P20" i="1"/>
  <c r="D45" i="1"/>
  <c r="A45" i="1"/>
  <c r="A71" i="1" s="1"/>
  <c r="A44" i="1"/>
  <c r="A70" i="1" s="1"/>
  <c r="N20" i="1"/>
  <c r="J20" i="1"/>
  <c r="P21" i="1"/>
  <c r="N21" i="1"/>
  <c r="L21" i="1"/>
  <c r="J21" i="1"/>
  <c r="F21" i="1"/>
  <c r="D21" i="1"/>
  <c r="D20" i="1"/>
  <c r="T5" i="1"/>
  <c r="V5" i="1" s="1"/>
  <c r="T6" i="1"/>
  <c r="V6" i="1" s="1"/>
  <c r="T7" i="1"/>
  <c r="V7" i="1" s="1"/>
  <c r="T8" i="1"/>
  <c r="V8" i="1" s="1"/>
  <c r="T9" i="1"/>
  <c r="V9" i="1" s="1"/>
  <c r="T10" i="1"/>
  <c r="V10" i="1" s="1"/>
  <c r="T11" i="1"/>
  <c r="V11" i="1" s="1"/>
  <c r="T12" i="1"/>
  <c r="V12" i="1" s="1"/>
  <c r="T13" i="1"/>
  <c r="V13" i="1" s="1"/>
  <c r="T14" i="1"/>
  <c r="V14" i="1" s="1"/>
  <c r="T15" i="1"/>
  <c r="V15" i="1" s="1"/>
  <c r="T16" i="1"/>
  <c r="V16" i="1" s="1"/>
  <c r="T17" i="1"/>
  <c r="V17" i="1" s="1"/>
  <c r="T18" i="1"/>
  <c r="V18" i="1" s="1"/>
  <c r="T19" i="1"/>
  <c r="V19" i="1" s="1"/>
  <c r="T23" i="1"/>
  <c r="V23" i="1" s="1"/>
  <c r="T24" i="1"/>
  <c r="V24" i="1" s="1"/>
  <c r="T25" i="1"/>
  <c r="T27" i="1"/>
  <c r="V27" i="1" s="1"/>
  <c r="T29" i="1"/>
  <c r="V29" i="1" s="1"/>
  <c r="T32" i="1"/>
  <c r="V32" i="1" s="1"/>
  <c r="T33" i="1"/>
  <c r="V33" i="1" s="1"/>
  <c r="T34" i="1"/>
  <c r="V34" i="1" s="1"/>
  <c r="T35" i="1"/>
  <c r="V35" i="1" s="1"/>
  <c r="T36" i="1"/>
  <c r="V36" i="1" s="1"/>
  <c r="T37" i="1"/>
  <c r="V37" i="1" s="1"/>
  <c r="T38" i="1"/>
  <c r="V38" i="1" s="1"/>
  <c r="T39" i="1"/>
  <c r="V39" i="1" s="1"/>
  <c r="T40" i="1"/>
  <c r="V40" i="1" s="1"/>
  <c r="T41" i="1"/>
  <c r="V41" i="1" s="1"/>
  <c r="T42" i="1"/>
  <c r="V42" i="1" s="1"/>
  <c r="T43" i="1"/>
  <c r="V43" i="1" s="1"/>
  <c r="T47" i="1"/>
  <c r="V47" i="1" s="1"/>
  <c r="T4" i="1"/>
  <c r="V4" i="1" s="1"/>
  <c r="Q15" i="1"/>
  <c r="S15" i="1" s="1"/>
  <c r="Q12" i="1"/>
  <c r="S12" i="1" s="1"/>
  <c r="S4" i="1"/>
  <c r="O2" i="1"/>
  <c r="M2" i="1"/>
  <c r="K2" i="1"/>
  <c r="I2" i="1"/>
  <c r="G2" i="1"/>
  <c r="E2" i="1"/>
  <c r="L81" i="1" l="1"/>
  <c r="L83" i="1"/>
  <c r="F81" i="1"/>
  <c r="F83" i="1"/>
  <c r="P83" i="1"/>
  <c r="D83" i="1"/>
  <c r="F84" i="1" s="1"/>
  <c r="N83" i="1"/>
  <c r="H93" i="1"/>
  <c r="J83" i="1"/>
  <c r="P81" i="1"/>
  <c r="J81" i="1"/>
  <c r="D81" i="1"/>
  <c r="D88" i="1" s="1"/>
  <c r="N81" i="1"/>
  <c r="L82" i="1"/>
  <c r="L73" i="1"/>
  <c r="R94" i="1"/>
  <c r="N90" i="1"/>
  <c r="J90" i="1"/>
  <c r="N46" i="1"/>
  <c r="R70" i="1"/>
  <c r="R73" i="1" s="1"/>
  <c r="H61" i="1"/>
  <c r="H70" i="1" s="1"/>
  <c r="J46" i="1"/>
  <c r="D46" i="1"/>
  <c r="F46" i="1"/>
  <c r="J22" i="1"/>
  <c r="N73" i="1"/>
  <c r="Q72" i="1"/>
  <c r="S72" i="1" s="1"/>
  <c r="P73" i="1"/>
  <c r="H20" i="1"/>
  <c r="R22" i="1"/>
  <c r="Q9" i="1"/>
  <c r="S9" i="1" s="1"/>
  <c r="V25" i="1"/>
  <c r="L22" i="1"/>
  <c r="F22" i="1"/>
  <c r="Q21" i="1"/>
  <c r="S21" i="1" s="1"/>
  <c r="N22" i="1"/>
  <c r="Q45" i="1"/>
  <c r="S45" i="1" s="1"/>
  <c r="D84" i="1"/>
  <c r="D85" i="1" s="1"/>
  <c r="L46" i="1"/>
  <c r="P46" i="1"/>
  <c r="Q71" i="1"/>
  <c r="S71" i="1" s="1"/>
  <c r="Q44" i="1"/>
  <c r="S44" i="1" s="1"/>
  <c r="P22" i="1"/>
  <c r="D22" i="1"/>
  <c r="S39" i="1"/>
  <c r="R46" i="1"/>
  <c r="H83" i="1" l="1"/>
  <c r="Q83" i="1" s="1"/>
  <c r="S83" i="1" s="1"/>
  <c r="F88" i="1"/>
  <c r="J88" i="1" s="1"/>
  <c r="L88" i="1" s="1"/>
  <c r="N88" i="1" s="1"/>
  <c r="P88" i="1" s="1"/>
  <c r="P89" i="1" s="1"/>
  <c r="Q82" i="1"/>
  <c r="S82" i="1" s="1"/>
  <c r="N80" i="1"/>
  <c r="F85" i="1"/>
  <c r="H95" i="1"/>
  <c r="P80" i="1"/>
  <c r="D80" i="1"/>
  <c r="F80" i="1"/>
  <c r="J80" i="1"/>
  <c r="H22" i="1"/>
  <c r="Q22" i="1" s="1"/>
  <c r="S22" i="1" s="1"/>
  <c r="L94" i="1"/>
  <c r="L80" i="1"/>
  <c r="D89" i="1"/>
  <c r="Q61" i="1"/>
  <c r="S61" i="1" s="1"/>
  <c r="Q20" i="1"/>
  <c r="S20" i="1" s="1"/>
  <c r="Q81" i="1"/>
  <c r="S81" i="1" s="1"/>
  <c r="Q46" i="1"/>
  <c r="S46" i="1" s="1"/>
  <c r="J89" i="1" l="1"/>
  <c r="H84" i="1"/>
  <c r="H85" i="1" s="1"/>
  <c r="F89" i="1"/>
  <c r="L89" i="1"/>
  <c r="N89" i="1"/>
  <c r="H73" i="1"/>
  <c r="Q73" i="1" s="1"/>
  <c r="S73" i="1" s="1"/>
  <c r="Q70" i="1"/>
  <c r="S70" i="1" s="1"/>
  <c r="Q80" i="1"/>
  <c r="S80" i="1" s="1"/>
  <c r="J84" i="1" l="1"/>
  <c r="H94" i="1"/>
  <c r="L84" i="1" l="1"/>
  <c r="J85" i="1"/>
  <c r="N84" i="1" l="1"/>
  <c r="L85" i="1"/>
  <c r="P84" i="1" l="1"/>
  <c r="P85" i="1" s="1"/>
  <c r="N85" i="1"/>
</calcChain>
</file>

<file path=xl/comments1.xml><?xml version="1.0" encoding="utf-8"?>
<comments xmlns="http://schemas.openxmlformats.org/spreadsheetml/2006/main">
  <authors>
    <author>EWELINA</author>
  </authors>
  <commentList>
    <comment ref="I25" authorId="0" shapeId="0">
      <text>
        <r>
          <rPr>
            <b/>
            <sz val="9"/>
            <color indexed="81"/>
            <rFont val="Tahoma"/>
            <family val="2"/>
            <charset val="238"/>
          </rPr>
          <t>EWELINA:</t>
        </r>
        <r>
          <rPr>
            <sz val="9"/>
            <color indexed="81"/>
            <rFont val="Tahoma"/>
            <family val="2"/>
            <charset val="238"/>
          </rPr>
          <t xml:space="preserve">
300 - 1.2
</t>
        </r>
      </text>
    </comment>
    <comment ref="U25" authorId="0" shapeId="0">
      <text>
        <r>
          <rPr>
            <b/>
            <sz val="9"/>
            <color indexed="81"/>
            <rFont val="Tahoma"/>
            <family val="2"/>
            <charset val="238"/>
          </rPr>
          <t>EWELINA:</t>
        </r>
        <r>
          <rPr>
            <sz val="9"/>
            <color indexed="81"/>
            <rFont val="Tahoma"/>
            <family val="2"/>
            <charset val="238"/>
          </rPr>
          <t xml:space="preserve">
tylko na podejmowanie</t>
        </r>
      </text>
    </comment>
  </commentList>
</comments>
</file>

<file path=xl/sharedStrings.xml><?xml version="1.0" encoding="utf-8"?>
<sst xmlns="http://schemas.openxmlformats.org/spreadsheetml/2006/main" count="118" uniqueCount="94">
  <si>
    <t>przedsięwzięcie</t>
  </si>
  <si>
    <t>kwota</t>
  </si>
  <si>
    <t>1.1. Ochrona bioróżnorodności</t>
  </si>
  <si>
    <t>cel 1</t>
  </si>
  <si>
    <t>kwota razem</t>
  </si>
  <si>
    <t xml:space="preserve">1.2. Rozwój infrastruktury publicznej i jej funkcji społecznych i ekologicznych </t>
  </si>
  <si>
    <t>wskaźniki</t>
  </si>
  <si>
    <t xml:space="preserve">wskaźnik </t>
  </si>
  <si>
    <t>Liczba stworzonych lub rozwiniętych obiektów infrastruktury publicznej</t>
  </si>
  <si>
    <t>Liczba operacji poprawiających dostęp do usług lub infrastruktury seniorom, osobom młodym lub osobom w niekorzystnej sytuacji</t>
  </si>
  <si>
    <t>Liczba operacji polegających na włączeniu społecznym lub cyfrowym seniorów, osób młodych lub w niekorzystnej sytuacji</t>
  </si>
  <si>
    <t>Liczba operacji nastawiona innowacje</t>
  </si>
  <si>
    <t>kwota w LSR</t>
  </si>
  <si>
    <t>różnica</t>
  </si>
  <si>
    <t>Liczba operacji polegających na rozwoju lub stworzeniu przedsiębiorstwa</t>
  </si>
  <si>
    <t>Liczba operacji poprawiających dostęp do usług lub infrastruktury seniorom lub osobom w niekorzystnej sytuacji</t>
  </si>
  <si>
    <t>Liczba operacji nastawiona na innowacje</t>
  </si>
  <si>
    <t>1.3.: Podejmowanie lub rozwój działalności w zakresie usług prozdrowotnych i aktywnych form spędzania wolnego czasu</t>
  </si>
  <si>
    <t>1.4. Podejmowanie lub rozwój działalności opartych o produkty lokalne</t>
  </si>
  <si>
    <t>liczba operacji polegająca na stworzeniu usług agroturystycznych</t>
  </si>
  <si>
    <t>1.5. Tworzenie i rozwój agroturystyki w zakresie usług kwaterunkowych i wykorzystania lokalnych zasobów</t>
  </si>
  <si>
    <t>1.6. Tworzenie i rozwój przestrzeni edukacyjnych</t>
  </si>
  <si>
    <t>2.1. Park inteligentnych rozwiązań</t>
  </si>
  <si>
    <t>2.2. Tworzenie magazynów energii</t>
  </si>
  <si>
    <t>Pojemność magazynów energii elektrycznej (MWh)</t>
  </si>
  <si>
    <t>Liczba obszarów objęta strategiami inteligentnych wsi</t>
  </si>
  <si>
    <t>Liczba operacji włączająca społecznie lub cyfrowo seniorów, osoby młode lub osoby w niekorzystnej sytuacji</t>
  </si>
  <si>
    <t>2.4. Tworzenie strategii Smart Village</t>
  </si>
  <si>
    <t>Liczba obiektów kulturalnych i turystycznych objętych wsparciem</t>
  </si>
  <si>
    <t>Liczba obiektów dostosowanych do potrzeb osób z niepełnosprawnościami</t>
  </si>
  <si>
    <t>2.5. Rozwijanie infrastruktury turystycznej w zakresie kąpielisk i carvaningu</t>
  </si>
  <si>
    <t>razem EFRROW</t>
  </si>
  <si>
    <t>razem cel 1</t>
  </si>
  <si>
    <t>wskaźnik razem</t>
  </si>
  <si>
    <t>wskaźnik w LSR</t>
  </si>
  <si>
    <t>razem cel 2</t>
  </si>
  <si>
    <t>cel 2</t>
  </si>
  <si>
    <t>cel 3</t>
  </si>
  <si>
    <t>Liczba wspartych obiektów, w których realizowane są usługi społeczne (sztuki)</t>
  </si>
  <si>
    <t>3.1. Rozwój infrastruktury wsparcia dla grup w niekorzystnej sytuacji</t>
  </si>
  <si>
    <t>Liczba osób objętych usługami świadczonymi w społeczności lokalnej w programie (osoby)</t>
  </si>
  <si>
    <t>Liczba osób z niepełnosprawnościami objętych wsparciem w programie (osoby)</t>
  </si>
  <si>
    <t>3.2. Rozwój usług społecznych</t>
  </si>
  <si>
    <t>Liczba operacji polegających na włączeniu społecznym lub cyfrowym seniorów</t>
  </si>
  <si>
    <t>3.3. Tworzenie i rozwój klubów seniora</t>
  </si>
  <si>
    <t>Liczba projektów w partnerstwie</t>
  </si>
  <si>
    <t>Liczba operacji polegających na włączeniu społecznym lub cyfrowym młodzieży</t>
  </si>
  <si>
    <t>3.4. Kreowanie miejsc przyjaznych młodzieży przy jej współudziale</t>
  </si>
  <si>
    <t>Liczba operacji polegających na aktywizowaniu lokalnych liderów</t>
  </si>
  <si>
    <t>Liczba operacji polegających na włączeniu społecznym lub cyfrowym  młodzieży</t>
  </si>
  <si>
    <t>3.5. Aktywizacja lokalnych liderów</t>
  </si>
  <si>
    <t xml:space="preserve">Liczba projektów partnerskich </t>
  </si>
  <si>
    <t>Liczba operacji poprawiających dostęp do usług lub infrastruktury osobom młodym lub osobom w niekorzystnej sytuacji</t>
  </si>
  <si>
    <t>3.6. Edukacja społeczna osób młodych i wymiana kulturowa</t>
  </si>
  <si>
    <t>razem EFS+</t>
  </si>
  <si>
    <t>razem cel 3</t>
  </si>
  <si>
    <t>razem LSR</t>
  </si>
  <si>
    <t>razem EFRR</t>
  </si>
  <si>
    <t>wymagana kwota  EFRROW</t>
  </si>
  <si>
    <t>wymagany % EFRROW</t>
  </si>
  <si>
    <t>osiągnięty % EFRROW</t>
  </si>
  <si>
    <t xml:space="preserve">2.3. Podejmowanie lub rozwój działalności w zakresie  nowych technologii </t>
  </si>
  <si>
    <t>Liczba stworzonych lub rozwiniętych obiektów służących edukacji</t>
  </si>
  <si>
    <t xml:space="preserve">liczba obiektów służących edukacji </t>
  </si>
  <si>
    <t>osiągnięty % FEW</t>
  </si>
  <si>
    <t>wymagana kwota FEW</t>
  </si>
  <si>
    <t>wymgany % FEW</t>
  </si>
  <si>
    <t>razem EFROW - w latach</t>
  </si>
  <si>
    <t>Razem EFRROW - rosnąco</t>
  </si>
  <si>
    <t>razem EFRR - w latach</t>
  </si>
  <si>
    <t>razem EFS - w latach</t>
  </si>
  <si>
    <t>razem FEW - rosnąco</t>
  </si>
  <si>
    <t xml:space="preserve">W.1.2  odsetek ludności wiejskiej korzystającej z lepszego dostępu do usług i infrastruktury dzięki wsparciu z WPR  </t>
  </si>
  <si>
    <t>W.1.3 Liczba utworzonych miejsc pracy w przeliczeniu na etaty średnioroczne (1)</t>
  </si>
  <si>
    <t>W.1.4 Liczba utworzonych miejsc pracy w przeliczeniu na etaty średnioroczne (1)</t>
  </si>
  <si>
    <t xml:space="preserve">W.1.6 Odsetek ludności wiejskiej korzystającej z lepszego dostępu do usług i infrastruktury dzięki wsparciu z WPR (1) </t>
  </si>
  <si>
    <t>W.1.3. Liczba zatrudnionych osób młodych lub w niekorzystnej sytuacji (włączając samozatrudnienie) (2)</t>
  </si>
  <si>
    <t>W.1.4. Liczba zatrudnionych osób młodych lub w niekorzystnej sytuacji (włączając samozatrudnienie) (2)</t>
  </si>
  <si>
    <t>W 2.2 Liczba osób korzystająca z obiektów, na których zamontowano magazyny energii</t>
  </si>
  <si>
    <t>W 2.1 Odsetek ludności wiejskiej korzystającej z lepszego dostępu do usług i infrastruktury dzięki wsparciu z WPR (1)</t>
  </si>
  <si>
    <t>W 2.3 Liczba utworzonych miejsc pracy w przeliczeniu na etaty średnioroczne (1)</t>
  </si>
  <si>
    <t>W 2.3 liczba zatrudnionych osób młodych lub w niekorzystnej sytuacji (włączając samozatrudnienie) (2)</t>
  </si>
  <si>
    <t xml:space="preserve">W 2.4 Liczba wspieranych strategii inteligentnych wsi </t>
  </si>
  <si>
    <t>W 2.5. Liczba osób odwiedzająca obiekty kulturalne i turystyczne objęte wsparciem</t>
  </si>
  <si>
    <t xml:space="preserve">3.1 roczna liczba użytkowników nowych lub zmodernizowanych obiektach, w których realizowane będą usługi społeczne </t>
  </si>
  <si>
    <t>3.2 Liczba miejsc świadczenia usług w społeczności lokalnej</t>
  </si>
  <si>
    <t>3.3. odsetek ludności wiejskiej korzystającej z lepszego dostępu do usług i infrastruktury dzięki wsparciu z WPR</t>
  </si>
  <si>
    <t>3.4. odsetek ludności wiejskiej korzystającej z lepszego dostępu do usług i infrastruktury dzięki wsparciu z WPR</t>
  </si>
  <si>
    <t>Liczba obieków objętych przedsięwzięciem obsługujące osoby w niekorzystnej sytuacji</t>
  </si>
  <si>
    <t>W.1.5 Liczba przedsiębiorstw rolnych, w tym przedsiębiorstw zajmujących się biogospodarką, rozwiniętych dzięki wsparciu w ramach WPR</t>
  </si>
  <si>
    <t>Ludność objęta projektami w ramach strategii zintegrowanego rozwoju terytorialnego</t>
  </si>
  <si>
    <t>W.1.1. Ludność mająca dostęp do obszaru chronionego objętego wsparciem</t>
  </si>
  <si>
    <t>3.5. Liczba osób korzystających z doradztwa, szkoleń, wymiany wiedzy lub biorących udział w grupach operacyjnych europejskiego partnerstwa innowacyjnego (EPI) wspieranych w ramach WPR, by zwiększyć zrównoważoną efektywność gospodarczą, społeczną, środowiskową, klimatyczną i w zakresie gospodarowania zasobami</t>
  </si>
  <si>
    <t>3.6. Liczba osób korzystających z doradztwa, szkoleń, wymiany wiedzy lub biorących udział w grupach operacyjnych europejskiego partnerstwa innowacyjnego (EPI) wspieranych w ramach WPR, by zwiększyć zrównoważoną efektywność gospodarczą, społeczną, środowiskową, klimatyczną i w zakresie gospodarowania zasobami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</si>
</sst>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7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mediumGray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mediumGray">
        <bgColor theme="0" tint="-0.1499679555650502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1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4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4" fontId="0" fillId="7" borderId="1" xfId="0" applyNumberForma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6" fillId="10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4" fontId="1" fillId="9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164" fontId="0" fillId="0" borderId="0" xfId="0" applyNumberForma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8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14" fontId="1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4" fontId="1" fillId="11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textRotation="90" wrapText="1"/>
    </xf>
    <xf numFmtId="4" fontId="1" fillId="5" borderId="5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center" vertical="center"/>
    </xf>
    <xf numFmtId="4" fontId="1" fillId="5" borderId="6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wrapText="1"/>
    </xf>
    <xf numFmtId="4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" fontId="1" fillId="5" borderId="6" xfId="0" applyNumberFormat="1" applyFont="1" applyFill="1" applyBorder="1" applyAlignment="1">
      <alignment horizontal="center" vertical="center"/>
    </xf>
    <xf numFmtId="4" fontId="1" fillId="11" borderId="6" xfId="0" applyNumberFormat="1" applyFont="1" applyFill="1" applyBorder="1" applyAlignment="1">
      <alignment horizontal="center" vertical="center"/>
    </xf>
    <xf numFmtId="4" fontId="1" fillId="11" borderId="1" xfId="0" applyNumberFormat="1" applyFont="1" applyFill="1" applyBorder="1" applyAlignment="1">
      <alignment vertical="center"/>
    </xf>
    <xf numFmtId="49" fontId="1" fillId="5" borderId="8" xfId="0" applyNumberFormat="1" applyFont="1" applyFill="1" applyBorder="1" applyAlignment="1">
      <alignment horizontal="center" vertical="center" wrapText="1"/>
    </xf>
    <xf numFmtId="49" fontId="1" fillId="5" borderId="9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" fontId="1" fillId="11" borderId="5" xfId="0" applyNumberFormat="1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4" fontId="1" fillId="11" borderId="6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4" fontId="1" fillId="11" borderId="2" xfId="0" applyNumberFormat="1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wrapText="1"/>
    </xf>
    <xf numFmtId="0" fontId="0" fillId="11" borderId="1" xfId="0" applyFill="1" applyBorder="1"/>
    <xf numFmtId="49" fontId="1" fillId="5" borderId="1" xfId="0" applyNumberFormat="1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4" fontId="1" fillId="11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11" borderId="1" xfId="0" applyFont="1" applyFill="1" applyBorder="1"/>
    <xf numFmtId="4" fontId="0" fillId="11" borderId="1" xfId="0" applyNumberForma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99"/>
  <sheetViews>
    <sheetView tabSelected="1" zoomScaleNormal="100" workbookViewId="0">
      <selection activeCell="F4" sqref="F4"/>
    </sheetView>
  </sheetViews>
  <sheetFormatPr defaultRowHeight="14.4" x14ac:dyDescent="0.3"/>
  <cols>
    <col min="2" max="2" width="26.109375" customWidth="1"/>
    <col min="3" max="3" width="10.109375" bestFit="1" customWidth="1"/>
    <col min="4" max="4" width="10.21875" customWidth="1"/>
    <col min="6" max="6" width="10.33203125" bestFit="1" customWidth="1"/>
    <col min="8" max="8" width="10.33203125" bestFit="1" customWidth="1"/>
    <col min="10" max="10" width="10.109375" customWidth="1"/>
    <col min="12" max="12" width="12.44140625" customWidth="1"/>
    <col min="13" max="13" width="9.5546875" customWidth="1"/>
    <col min="14" max="14" width="10.21875" customWidth="1"/>
    <col min="16" max="16" width="11" customWidth="1"/>
    <col min="17" max="17" width="10.77734375" customWidth="1"/>
    <col min="18" max="18" width="12.6640625" customWidth="1"/>
    <col min="19" max="19" width="11.33203125" customWidth="1"/>
  </cols>
  <sheetData>
    <row r="1" spans="1:22" x14ac:dyDescent="0.3">
      <c r="A1" s="40" t="s">
        <v>0</v>
      </c>
      <c r="B1" s="42" t="s">
        <v>6</v>
      </c>
      <c r="C1" s="34">
        <v>45657</v>
      </c>
      <c r="D1" s="34"/>
      <c r="E1" s="34">
        <v>46022</v>
      </c>
      <c r="F1" s="35"/>
      <c r="G1" s="36">
        <v>46203</v>
      </c>
      <c r="H1" s="37"/>
      <c r="I1" s="38">
        <v>46387</v>
      </c>
      <c r="J1" s="39"/>
      <c r="K1" s="36">
        <v>46752</v>
      </c>
      <c r="L1" s="37"/>
      <c r="M1" s="38">
        <v>47118</v>
      </c>
      <c r="N1" s="39"/>
      <c r="O1" s="34">
        <v>47483</v>
      </c>
      <c r="P1" s="35"/>
      <c r="Q1" s="2"/>
    </row>
    <row r="2" spans="1:22" ht="24" x14ac:dyDescent="0.3">
      <c r="A2" s="41"/>
      <c r="B2" s="43"/>
      <c r="C2" s="1" t="s">
        <v>7</v>
      </c>
      <c r="D2" s="1" t="s">
        <v>1</v>
      </c>
      <c r="E2" s="1" t="str">
        <f>C2</f>
        <v xml:space="preserve">wskaźnik </v>
      </c>
      <c r="F2" s="1" t="s">
        <v>1</v>
      </c>
      <c r="G2" s="1" t="str">
        <f>C2</f>
        <v xml:space="preserve">wskaźnik </v>
      </c>
      <c r="H2" s="1" t="s">
        <v>1</v>
      </c>
      <c r="I2" s="1" t="str">
        <f>C2</f>
        <v xml:space="preserve">wskaźnik </v>
      </c>
      <c r="J2" s="1" t="s">
        <v>1</v>
      </c>
      <c r="K2" s="1" t="str">
        <f>C2</f>
        <v xml:space="preserve">wskaźnik </v>
      </c>
      <c r="L2" s="1" t="s">
        <v>1</v>
      </c>
      <c r="M2" s="1" t="str">
        <f>C2</f>
        <v xml:space="preserve">wskaźnik </v>
      </c>
      <c r="N2" s="1" t="s">
        <v>1</v>
      </c>
      <c r="O2" s="1" t="str">
        <f>C2</f>
        <v xml:space="preserve">wskaźnik </v>
      </c>
      <c r="P2" s="1" t="s">
        <v>1</v>
      </c>
      <c r="Q2" s="3" t="s">
        <v>4</v>
      </c>
      <c r="R2" s="3" t="s">
        <v>12</v>
      </c>
      <c r="S2" s="3" t="s">
        <v>13</v>
      </c>
      <c r="T2" s="3" t="s">
        <v>33</v>
      </c>
      <c r="U2" s="3" t="s">
        <v>34</v>
      </c>
      <c r="V2" s="3" t="s">
        <v>13</v>
      </c>
    </row>
    <row r="3" spans="1:22" x14ac:dyDescent="0.3">
      <c r="A3" s="32" t="s">
        <v>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3"/>
    </row>
    <row r="4" spans="1:22" ht="57.6" customHeight="1" x14ac:dyDescent="0.3">
      <c r="A4" s="45" t="s">
        <v>2</v>
      </c>
      <c r="B4" s="46" t="s">
        <v>90</v>
      </c>
      <c r="C4" s="47">
        <v>0</v>
      </c>
      <c r="D4" s="48">
        <v>0</v>
      </c>
      <c r="E4" s="47">
        <v>0</v>
      </c>
      <c r="F4" s="48">
        <v>0</v>
      </c>
      <c r="G4" s="49"/>
      <c r="H4" s="50"/>
      <c r="I4" s="47">
        <v>100</v>
      </c>
      <c r="J4" s="48">
        <f>R4/7*3</f>
        <v>126072.91714285714</v>
      </c>
      <c r="K4" s="47">
        <v>200</v>
      </c>
      <c r="L4" s="48">
        <v>168097.22</v>
      </c>
      <c r="M4" s="47">
        <v>0</v>
      </c>
      <c r="N4" s="48">
        <v>0</v>
      </c>
      <c r="O4" s="47">
        <v>0</v>
      </c>
      <c r="P4" s="48">
        <v>0</v>
      </c>
      <c r="Q4" s="48">
        <f>SUM(D4,F4,H4,J4,L4,N4,P4)</f>
        <v>294170.13714285713</v>
      </c>
      <c r="R4" s="48">
        <v>294170.14</v>
      </c>
      <c r="S4" s="48">
        <f>R4-Q4</f>
        <v>2.8571428847499192E-3</v>
      </c>
      <c r="T4" s="47">
        <f>SUM(C4,E4,G4,I4,K4,M4,O4)</f>
        <v>300</v>
      </c>
      <c r="U4" s="47">
        <v>300</v>
      </c>
      <c r="V4" s="47">
        <f>U4-T4</f>
        <v>0</v>
      </c>
    </row>
    <row r="5" spans="1:22" ht="29.4" customHeight="1" x14ac:dyDescent="0.3">
      <c r="A5" s="51" t="s">
        <v>5</v>
      </c>
      <c r="B5" s="46" t="s">
        <v>8</v>
      </c>
      <c r="C5" s="47">
        <v>0</v>
      </c>
      <c r="D5" s="52">
        <v>0</v>
      </c>
      <c r="E5" s="47">
        <v>0</v>
      </c>
      <c r="F5" s="52">
        <v>0</v>
      </c>
      <c r="G5" s="47">
        <v>3</v>
      </c>
      <c r="H5" s="52">
        <v>236515.38</v>
      </c>
      <c r="I5" s="47">
        <v>2</v>
      </c>
      <c r="J5" s="52">
        <v>157676.91</v>
      </c>
      <c r="K5" s="47">
        <v>1</v>
      </c>
      <c r="L5" s="52">
        <v>78838.460000000006</v>
      </c>
      <c r="M5" s="47">
        <v>1</v>
      </c>
      <c r="N5" s="52">
        <v>78838.460000000006</v>
      </c>
      <c r="O5" s="47">
        <v>0</v>
      </c>
      <c r="P5" s="52">
        <v>0</v>
      </c>
      <c r="Q5" s="52">
        <f>SUM(D5,F5,H5,J5,L5,N5,P5)</f>
        <v>551869.21000000008</v>
      </c>
      <c r="R5" s="52">
        <v>551869.21</v>
      </c>
      <c r="S5" s="52">
        <f>R5-Q5</f>
        <v>0</v>
      </c>
      <c r="T5" s="47">
        <f t="shared" ref="T5:T67" si="0">SUM(C5,E5,G5,I5,K5,M5,O5)</f>
        <v>7</v>
      </c>
      <c r="U5" s="47">
        <v>7</v>
      </c>
      <c r="V5" s="47">
        <f t="shared" ref="V5:V67" si="1">U5-T5</f>
        <v>0</v>
      </c>
    </row>
    <row r="6" spans="1:22" ht="54.6" customHeight="1" x14ac:dyDescent="0.3">
      <c r="A6" s="51"/>
      <c r="B6" s="46" t="s">
        <v>9</v>
      </c>
      <c r="C6" s="47">
        <v>0</v>
      </c>
      <c r="D6" s="53"/>
      <c r="E6" s="47">
        <v>0</v>
      </c>
      <c r="F6" s="53"/>
      <c r="G6" s="47">
        <v>1</v>
      </c>
      <c r="H6" s="53"/>
      <c r="I6" s="47">
        <v>2</v>
      </c>
      <c r="J6" s="53"/>
      <c r="K6" s="47">
        <v>1</v>
      </c>
      <c r="L6" s="53"/>
      <c r="M6" s="47">
        <v>0</v>
      </c>
      <c r="N6" s="53"/>
      <c r="O6" s="47">
        <v>0</v>
      </c>
      <c r="P6" s="53"/>
      <c r="Q6" s="53"/>
      <c r="R6" s="53"/>
      <c r="S6" s="53"/>
      <c r="T6" s="47">
        <f t="shared" si="0"/>
        <v>4</v>
      </c>
      <c r="U6" s="47">
        <v>4</v>
      </c>
      <c r="V6" s="47">
        <f t="shared" si="1"/>
        <v>0</v>
      </c>
    </row>
    <row r="7" spans="1:22" ht="54" customHeight="1" x14ac:dyDescent="0.3">
      <c r="A7" s="51"/>
      <c r="B7" s="46" t="s">
        <v>10</v>
      </c>
      <c r="C7" s="47">
        <v>0</v>
      </c>
      <c r="D7" s="53"/>
      <c r="E7" s="47">
        <v>0</v>
      </c>
      <c r="F7" s="53"/>
      <c r="G7" s="47">
        <v>1</v>
      </c>
      <c r="H7" s="53"/>
      <c r="I7" s="47">
        <v>2</v>
      </c>
      <c r="J7" s="53"/>
      <c r="K7" s="47">
        <v>1</v>
      </c>
      <c r="L7" s="53"/>
      <c r="M7" s="47">
        <v>0</v>
      </c>
      <c r="N7" s="53"/>
      <c r="O7" s="47">
        <v>0</v>
      </c>
      <c r="P7" s="53"/>
      <c r="Q7" s="53"/>
      <c r="R7" s="53"/>
      <c r="S7" s="53"/>
      <c r="T7" s="47">
        <f t="shared" si="0"/>
        <v>4</v>
      </c>
      <c r="U7" s="47">
        <v>4</v>
      </c>
      <c r="V7" s="47">
        <f t="shared" si="1"/>
        <v>0</v>
      </c>
    </row>
    <row r="8" spans="1:22" ht="27" customHeight="1" x14ac:dyDescent="0.3">
      <c r="A8" s="51"/>
      <c r="B8" s="46" t="s">
        <v>11</v>
      </c>
      <c r="C8" s="47">
        <v>0</v>
      </c>
      <c r="D8" s="54"/>
      <c r="E8" s="47">
        <v>0</v>
      </c>
      <c r="F8" s="54"/>
      <c r="G8" s="47">
        <v>1</v>
      </c>
      <c r="H8" s="54"/>
      <c r="I8" s="47">
        <v>2</v>
      </c>
      <c r="J8" s="54"/>
      <c r="K8" s="47">
        <v>0</v>
      </c>
      <c r="L8" s="54"/>
      <c r="M8" s="47">
        <v>0</v>
      </c>
      <c r="N8" s="54"/>
      <c r="O8" s="47">
        <v>0</v>
      </c>
      <c r="P8" s="54"/>
      <c r="Q8" s="54"/>
      <c r="R8" s="54"/>
      <c r="S8" s="54"/>
      <c r="T8" s="47">
        <f t="shared" si="0"/>
        <v>3</v>
      </c>
      <c r="U8" s="47">
        <v>3</v>
      </c>
      <c r="V8" s="47">
        <f t="shared" si="1"/>
        <v>0</v>
      </c>
    </row>
    <row r="9" spans="1:22" ht="36" x14ac:dyDescent="0.3">
      <c r="A9" s="55" t="s">
        <v>17</v>
      </c>
      <c r="B9" s="46" t="s">
        <v>14</v>
      </c>
      <c r="C9" s="47">
        <v>0</v>
      </c>
      <c r="D9" s="56">
        <v>0</v>
      </c>
      <c r="E9" s="47">
        <v>2</v>
      </c>
      <c r="F9" s="56">
        <f>32608.69+108695.65</f>
        <v>141304.34</v>
      </c>
      <c r="G9" s="47">
        <v>2</v>
      </c>
      <c r="H9" s="56">
        <f>32608.69+108695.65</f>
        <v>141304.34</v>
      </c>
      <c r="I9" s="47">
        <v>1</v>
      </c>
      <c r="J9" s="56">
        <v>32608.69</v>
      </c>
      <c r="K9" s="47">
        <v>1</v>
      </c>
      <c r="L9" s="56">
        <v>108695.65</v>
      </c>
      <c r="M9" s="47">
        <v>1</v>
      </c>
      <c r="N9" s="56">
        <v>32608.69</v>
      </c>
      <c r="O9" s="47">
        <v>1</v>
      </c>
      <c r="P9" s="56">
        <v>96956.29</v>
      </c>
      <c r="Q9" s="56">
        <f>SUM(D9,F9,H9,J9,L9,N9,P9)</f>
        <v>553478</v>
      </c>
      <c r="R9" s="56">
        <v>553478</v>
      </c>
      <c r="S9" s="56">
        <f>R9-Q9</f>
        <v>0</v>
      </c>
      <c r="T9" s="47">
        <f t="shared" si="0"/>
        <v>8</v>
      </c>
      <c r="U9" s="47">
        <v>8</v>
      </c>
      <c r="V9" s="47">
        <f t="shared" si="1"/>
        <v>0</v>
      </c>
    </row>
    <row r="10" spans="1:22" ht="48" x14ac:dyDescent="0.3">
      <c r="A10" s="55"/>
      <c r="B10" s="46" t="s">
        <v>15</v>
      </c>
      <c r="C10" s="47">
        <v>0</v>
      </c>
      <c r="D10" s="56"/>
      <c r="E10" s="47">
        <v>1</v>
      </c>
      <c r="F10" s="56"/>
      <c r="G10" s="47">
        <v>2</v>
      </c>
      <c r="H10" s="56"/>
      <c r="I10" s="47">
        <v>0</v>
      </c>
      <c r="J10" s="56"/>
      <c r="K10" s="47">
        <v>1</v>
      </c>
      <c r="L10" s="56"/>
      <c r="M10" s="47">
        <v>1</v>
      </c>
      <c r="N10" s="56"/>
      <c r="O10" s="47">
        <v>1</v>
      </c>
      <c r="P10" s="56"/>
      <c r="Q10" s="56"/>
      <c r="R10" s="56"/>
      <c r="S10" s="56"/>
      <c r="T10" s="47">
        <f t="shared" si="0"/>
        <v>6</v>
      </c>
      <c r="U10" s="47">
        <v>6</v>
      </c>
      <c r="V10" s="47">
        <f t="shared" si="1"/>
        <v>0</v>
      </c>
    </row>
    <row r="11" spans="1:22" ht="24" x14ac:dyDescent="0.3">
      <c r="A11" s="55"/>
      <c r="B11" s="46" t="s">
        <v>16</v>
      </c>
      <c r="C11" s="47">
        <v>0</v>
      </c>
      <c r="D11" s="56"/>
      <c r="E11" s="47">
        <v>1</v>
      </c>
      <c r="F11" s="56"/>
      <c r="G11" s="47">
        <v>1</v>
      </c>
      <c r="H11" s="56"/>
      <c r="I11" s="47">
        <v>0</v>
      </c>
      <c r="J11" s="56"/>
      <c r="K11" s="47">
        <v>0</v>
      </c>
      <c r="L11" s="56"/>
      <c r="M11" s="47">
        <v>1</v>
      </c>
      <c r="N11" s="56"/>
      <c r="O11" s="47">
        <v>1</v>
      </c>
      <c r="P11" s="56"/>
      <c r="Q11" s="56"/>
      <c r="R11" s="56"/>
      <c r="S11" s="56"/>
      <c r="T11" s="47">
        <f t="shared" si="0"/>
        <v>4</v>
      </c>
      <c r="U11" s="47">
        <v>4</v>
      </c>
      <c r="V11" s="47">
        <f t="shared" si="1"/>
        <v>0</v>
      </c>
    </row>
    <row r="12" spans="1:22" ht="36" x14ac:dyDescent="0.3">
      <c r="A12" s="57" t="s">
        <v>18</v>
      </c>
      <c r="B12" s="46" t="s">
        <v>14</v>
      </c>
      <c r="C12" s="47">
        <v>0</v>
      </c>
      <c r="D12" s="52">
        <v>0</v>
      </c>
      <c r="E12" s="47">
        <v>1</v>
      </c>
      <c r="F12" s="52">
        <v>32608.69</v>
      </c>
      <c r="G12" s="47">
        <v>1</v>
      </c>
      <c r="H12" s="52">
        <v>108695.65</v>
      </c>
      <c r="I12" s="47">
        <v>0</v>
      </c>
      <c r="J12" s="52">
        <v>0</v>
      </c>
      <c r="K12" s="47">
        <v>1</v>
      </c>
      <c r="L12" s="52">
        <v>108695.65</v>
      </c>
      <c r="M12" s="47">
        <v>1</v>
      </c>
      <c r="N12" s="52">
        <v>42174.01</v>
      </c>
      <c r="O12" s="47">
        <v>0</v>
      </c>
      <c r="P12" s="52">
        <v>0</v>
      </c>
      <c r="Q12" s="52">
        <f>SUM(D12,F12,H12,J12,L12,N12,P12)</f>
        <v>292174</v>
      </c>
      <c r="R12" s="52">
        <v>292174</v>
      </c>
      <c r="S12" s="52">
        <f>R12-Q12</f>
        <v>0</v>
      </c>
      <c r="T12" s="47">
        <f t="shared" si="0"/>
        <v>4</v>
      </c>
      <c r="U12" s="47">
        <v>4</v>
      </c>
      <c r="V12" s="47">
        <f t="shared" si="1"/>
        <v>0</v>
      </c>
    </row>
    <row r="13" spans="1:22" ht="48" x14ac:dyDescent="0.3">
      <c r="A13" s="57"/>
      <c r="B13" s="46" t="s">
        <v>15</v>
      </c>
      <c r="C13" s="47">
        <v>0</v>
      </c>
      <c r="D13" s="53"/>
      <c r="E13" s="47">
        <v>1</v>
      </c>
      <c r="F13" s="53"/>
      <c r="G13" s="47">
        <v>1</v>
      </c>
      <c r="H13" s="53"/>
      <c r="I13" s="47">
        <v>0</v>
      </c>
      <c r="J13" s="53"/>
      <c r="K13" s="47">
        <v>0</v>
      </c>
      <c r="L13" s="53"/>
      <c r="M13" s="47">
        <v>0</v>
      </c>
      <c r="N13" s="53"/>
      <c r="O13" s="47">
        <v>0</v>
      </c>
      <c r="P13" s="53"/>
      <c r="Q13" s="53"/>
      <c r="R13" s="53"/>
      <c r="S13" s="53"/>
      <c r="T13" s="47">
        <f t="shared" si="0"/>
        <v>2</v>
      </c>
      <c r="U13" s="47">
        <v>2</v>
      </c>
      <c r="V13" s="47">
        <f t="shared" si="1"/>
        <v>0</v>
      </c>
    </row>
    <row r="14" spans="1:22" ht="24" x14ac:dyDescent="0.3">
      <c r="A14" s="57"/>
      <c r="B14" s="46" t="s">
        <v>16</v>
      </c>
      <c r="C14" s="47">
        <v>0</v>
      </c>
      <c r="D14" s="54"/>
      <c r="E14" s="47">
        <v>0</v>
      </c>
      <c r="F14" s="54"/>
      <c r="G14" s="47">
        <v>1</v>
      </c>
      <c r="H14" s="54"/>
      <c r="I14" s="47">
        <v>0</v>
      </c>
      <c r="J14" s="54"/>
      <c r="K14" s="47">
        <v>1</v>
      </c>
      <c r="L14" s="54"/>
      <c r="M14" s="47">
        <v>0</v>
      </c>
      <c r="N14" s="54"/>
      <c r="O14" s="47">
        <v>0</v>
      </c>
      <c r="P14" s="54"/>
      <c r="Q14" s="54"/>
      <c r="R14" s="54"/>
      <c r="S14" s="54"/>
      <c r="T14" s="47">
        <f t="shared" si="0"/>
        <v>2</v>
      </c>
      <c r="U14" s="47">
        <v>2</v>
      </c>
      <c r="V14" s="47">
        <f t="shared" si="1"/>
        <v>0</v>
      </c>
    </row>
    <row r="15" spans="1:22" ht="69.599999999999994" customHeight="1" x14ac:dyDescent="0.3">
      <c r="A15" s="55" t="s">
        <v>20</v>
      </c>
      <c r="B15" s="46" t="s">
        <v>19</v>
      </c>
      <c r="C15" s="47">
        <v>0</v>
      </c>
      <c r="D15" s="52">
        <v>0</v>
      </c>
      <c r="E15" s="47">
        <v>1</v>
      </c>
      <c r="F15" s="52">
        <v>32608.69</v>
      </c>
      <c r="G15" s="47">
        <v>0</v>
      </c>
      <c r="H15" s="52">
        <v>0</v>
      </c>
      <c r="I15" s="47">
        <v>1</v>
      </c>
      <c r="J15" s="52">
        <v>65217.7</v>
      </c>
      <c r="K15" s="47">
        <v>0</v>
      </c>
      <c r="L15" s="52">
        <v>0</v>
      </c>
      <c r="M15" s="47">
        <v>0</v>
      </c>
      <c r="N15" s="52">
        <v>0</v>
      </c>
      <c r="O15" s="47">
        <v>1</v>
      </c>
      <c r="P15" s="52">
        <v>65217.61</v>
      </c>
      <c r="Q15" s="52">
        <f>SUM(D15,F15,H15,J15,L15,N15,P15)</f>
        <v>163044</v>
      </c>
      <c r="R15" s="52">
        <v>163044</v>
      </c>
      <c r="S15" s="52">
        <f>R15-Q15</f>
        <v>0</v>
      </c>
      <c r="T15" s="47">
        <f t="shared" si="0"/>
        <v>3</v>
      </c>
      <c r="U15" s="47">
        <v>3</v>
      </c>
      <c r="V15" s="47">
        <f t="shared" si="1"/>
        <v>0</v>
      </c>
    </row>
    <row r="16" spans="1:22" ht="87.6" customHeight="1" x14ac:dyDescent="0.3">
      <c r="A16" s="55"/>
      <c r="B16" s="46" t="s">
        <v>15</v>
      </c>
      <c r="C16" s="47">
        <v>0</v>
      </c>
      <c r="D16" s="54"/>
      <c r="E16" s="47">
        <v>1</v>
      </c>
      <c r="F16" s="54"/>
      <c r="G16" s="47">
        <v>0</v>
      </c>
      <c r="H16" s="54"/>
      <c r="I16" s="47">
        <v>1</v>
      </c>
      <c r="J16" s="54"/>
      <c r="K16" s="47">
        <v>0</v>
      </c>
      <c r="L16" s="54"/>
      <c r="M16" s="47">
        <v>0</v>
      </c>
      <c r="N16" s="54"/>
      <c r="O16" s="47">
        <v>1</v>
      </c>
      <c r="P16" s="54"/>
      <c r="Q16" s="54"/>
      <c r="R16" s="54"/>
      <c r="S16" s="54"/>
      <c r="T16" s="47">
        <f t="shared" si="0"/>
        <v>3</v>
      </c>
      <c r="U16" s="47">
        <v>3</v>
      </c>
      <c r="V16" s="47">
        <f t="shared" si="1"/>
        <v>0</v>
      </c>
    </row>
    <row r="17" spans="1:22" ht="40.799999999999997" customHeight="1" x14ac:dyDescent="0.3">
      <c r="A17" s="58" t="s">
        <v>21</v>
      </c>
      <c r="B17" s="46" t="s">
        <v>62</v>
      </c>
      <c r="C17" s="47">
        <v>0</v>
      </c>
      <c r="D17" s="56">
        <v>0</v>
      </c>
      <c r="E17" s="47">
        <v>0</v>
      </c>
      <c r="F17" s="56">
        <v>0</v>
      </c>
      <c r="G17" s="47">
        <v>2</v>
      </c>
      <c r="H17" s="52">
        <f>14333.33*2</f>
        <v>28666.66</v>
      </c>
      <c r="I17" s="47">
        <v>1</v>
      </c>
      <c r="J17" s="52">
        <v>14333.33</v>
      </c>
      <c r="K17" s="47">
        <v>1</v>
      </c>
      <c r="L17" s="52">
        <v>14333.33</v>
      </c>
      <c r="M17" s="47">
        <v>0</v>
      </c>
      <c r="N17" s="52">
        <v>0</v>
      </c>
      <c r="O17" s="47">
        <v>2</v>
      </c>
      <c r="P17" s="52">
        <v>28666.68</v>
      </c>
      <c r="Q17" s="52">
        <f>SUM(D17,F17,H17,J17,L17,N17,P17)</f>
        <v>86000</v>
      </c>
      <c r="R17" s="52">
        <v>86000</v>
      </c>
      <c r="S17" s="52">
        <f>R17-Q17</f>
        <v>0</v>
      </c>
      <c r="T17" s="47">
        <f t="shared" si="0"/>
        <v>6</v>
      </c>
      <c r="U17" s="47">
        <v>6</v>
      </c>
      <c r="V17" s="47">
        <f t="shared" si="1"/>
        <v>0</v>
      </c>
    </row>
    <row r="18" spans="1:22" ht="48" x14ac:dyDescent="0.3">
      <c r="A18" s="59"/>
      <c r="B18" s="46" t="s">
        <v>15</v>
      </c>
      <c r="C18" s="47">
        <v>0</v>
      </c>
      <c r="D18" s="56"/>
      <c r="E18" s="47">
        <v>0</v>
      </c>
      <c r="F18" s="56"/>
      <c r="G18" s="47">
        <v>2</v>
      </c>
      <c r="H18" s="53"/>
      <c r="I18" s="47">
        <v>0</v>
      </c>
      <c r="J18" s="53"/>
      <c r="K18" s="47">
        <v>1</v>
      </c>
      <c r="L18" s="53"/>
      <c r="M18" s="47">
        <v>0</v>
      </c>
      <c r="N18" s="53"/>
      <c r="O18" s="47">
        <v>1</v>
      </c>
      <c r="P18" s="53"/>
      <c r="Q18" s="53"/>
      <c r="R18" s="53"/>
      <c r="S18" s="53"/>
      <c r="T18" s="47">
        <f t="shared" si="0"/>
        <v>4</v>
      </c>
      <c r="U18" s="47">
        <v>4</v>
      </c>
      <c r="V18" s="47">
        <f t="shared" si="1"/>
        <v>0</v>
      </c>
    </row>
    <row r="19" spans="1:22" ht="24" x14ac:dyDescent="0.3">
      <c r="A19" s="59"/>
      <c r="B19" s="60" t="s">
        <v>16</v>
      </c>
      <c r="C19" s="47">
        <v>0</v>
      </c>
      <c r="D19" s="56"/>
      <c r="E19" s="47">
        <v>0</v>
      </c>
      <c r="F19" s="56"/>
      <c r="G19" s="47">
        <v>1</v>
      </c>
      <c r="H19" s="54"/>
      <c r="I19" s="47">
        <v>1</v>
      </c>
      <c r="J19" s="54"/>
      <c r="K19" s="47">
        <v>0</v>
      </c>
      <c r="L19" s="54"/>
      <c r="M19" s="47">
        <v>0</v>
      </c>
      <c r="N19" s="54"/>
      <c r="O19" s="47">
        <v>1</v>
      </c>
      <c r="P19" s="54"/>
      <c r="Q19" s="54"/>
      <c r="R19" s="54"/>
      <c r="S19" s="54"/>
      <c r="T19" s="47">
        <f t="shared" si="0"/>
        <v>3</v>
      </c>
      <c r="U19" s="47">
        <v>3</v>
      </c>
      <c r="V19" s="47">
        <f t="shared" si="1"/>
        <v>0</v>
      </c>
    </row>
    <row r="20" spans="1:22" x14ac:dyDescent="0.3">
      <c r="A20" s="57" t="s">
        <v>31</v>
      </c>
      <c r="B20" s="57"/>
      <c r="C20" s="49"/>
      <c r="D20" s="48">
        <f>SUM(D5:D19)</f>
        <v>0</v>
      </c>
      <c r="E20" s="49"/>
      <c r="F20" s="48">
        <f>SUM(F5:F19)</f>
        <v>206521.72</v>
      </c>
      <c r="G20" s="49"/>
      <c r="H20" s="61">
        <f>SUM(H5:H19)</f>
        <v>515182.02999999997</v>
      </c>
      <c r="I20" s="49"/>
      <c r="J20" s="61">
        <f>SUM(J5:J19)</f>
        <v>269836.63</v>
      </c>
      <c r="K20" s="49"/>
      <c r="L20" s="61">
        <f>SUM(L5:L19)</f>
        <v>310563.09000000003</v>
      </c>
      <c r="M20" s="49"/>
      <c r="N20" s="61">
        <f>SUM(N5:N19)</f>
        <v>153621.16</v>
      </c>
      <c r="O20" s="49"/>
      <c r="P20" s="61">
        <f>SUM(P5:P19)</f>
        <v>190840.58</v>
      </c>
      <c r="Q20" s="61">
        <f>SUM(D20,F20,H20,J20,L20,N20,P20)</f>
        <v>1646565.21</v>
      </c>
      <c r="R20" s="61">
        <f>SUM(R5,R9,R12,R15,R17)</f>
        <v>1646565.21</v>
      </c>
      <c r="S20" s="61">
        <f>R20-Q20</f>
        <v>0</v>
      </c>
      <c r="T20" s="49"/>
      <c r="U20" s="49"/>
      <c r="V20" s="49"/>
    </row>
    <row r="21" spans="1:22" ht="13.8" customHeight="1" x14ac:dyDescent="0.3">
      <c r="A21" s="57" t="s">
        <v>57</v>
      </c>
      <c r="B21" s="57"/>
      <c r="C21" s="49"/>
      <c r="D21" s="48">
        <f>D4</f>
        <v>0</v>
      </c>
      <c r="E21" s="49"/>
      <c r="F21" s="48">
        <f>F4</f>
        <v>0</v>
      </c>
      <c r="G21" s="49"/>
      <c r="H21" s="62"/>
      <c r="I21" s="49"/>
      <c r="J21" s="61">
        <f>J4</f>
        <v>126072.91714285714</v>
      </c>
      <c r="K21" s="49"/>
      <c r="L21" s="61">
        <f>L4</f>
        <v>168097.22</v>
      </c>
      <c r="M21" s="49"/>
      <c r="N21" s="61">
        <f>N4</f>
        <v>0</v>
      </c>
      <c r="O21" s="49"/>
      <c r="P21" s="61">
        <f>P4</f>
        <v>0</v>
      </c>
      <c r="Q21" s="61">
        <f t="shared" ref="Q21:Q22" si="2">SUM(D21,F21,H21,J21,L21,N21,P21)</f>
        <v>294170.13714285713</v>
      </c>
      <c r="R21" s="61">
        <f>R4</f>
        <v>294170.14</v>
      </c>
      <c r="S21" s="61">
        <f>R21-Q21</f>
        <v>2.8571428847499192E-3</v>
      </c>
      <c r="T21" s="49"/>
      <c r="U21" s="49"/>
      <c r="V21" s="49"/>
    </row>
    <row r="22" spans="1:22" x14ac:dyDescent="0.3">
      <c r="A22" s="57" t="s">
        <v>32</v>
      </c>
      <c r="B22" s="57"/>
      <c r="C22" s="49"/>
      <c r="D22" s="48">
        <f>SUM(D20:D21)</f>
        <v>0</v>
      </c>
      <c r="E22" s="49"/>
      <c r="F22" s="48">
        <f>SUM(F20:F21)</f>
        <v>206521.72</v>
      </c>
      <c r="G22" s="49"/>
      <c r="H22" s="61">
        <f>SUM(H20:H21)</f>
        <v>515182.02999999997</v>
      </c>
      <c r="I22" s="49"/>
      <c r="J22" s="61">
        <f>SUM(J20:J21)</f>
        <v>395909.54714285716</v>
      </c>
      <c r="K22" s="49"/>
      <c r="L22" s="61">
        <f>SUM(L20:L21)</f>
        <v>478660.31000000006</v>
      </c>
      <c r="M22" s="49"/>
      <c r="N22" s="61">
        <f>SUM(N20:N21)</f>
        <v>153621.16</v>
      </c>
      <c r="O22" s="49"/>
      <c r="P22" s="61">
        <f>SUM(P20:P21)</f>
        <v>190840.58</v>
      </c>
      <c r="Q22" s="61">
        <f t="shared" si="2"/>
        <v>1940735.3471428573</v>
      </c>
      <c r="R22" s="61">
        <f>SUM(R20:R21)</f>
        <v>1940735.35</v>
      </c>
      <c r="S22" s="61">
        <f>R22-Q22</f>
        <v>2.8571428265422583E-3</v>
      </c>
      <c r="T22" s="49"/>
      <c r="U22" s="49"/>
      <c r="V22" s="49"/>
    </row>
    <row r="23" spans="1:22" ht="24.6" customHeight="1" x14ac:dyDescent="0.3">
      <c r="A23" s="57" t="s">
        <v>91</v>
      </c>
      <c r="B23" s="57"/>
      <c r="C23" s="47">
        <v>0</v>
      </c>
      <c r="D23" s="49"/>
      <c r="E23" s="47">
        <v>0</v>
      </c>
      <c r="F23" s="49"/>
      <c r="G23" s="47">
        <v>0</v>
      </c>
      <c r="H23" s="49"/>
      <c r="I23" s="47">
        <v>20</v>
      </c>
      <c r="J23" s="49"/>
      <c r="K23" s="47">
        <v>280</v>
      </c>
      <c r="L23" s="49"/>
      <c r="M23" s="47">
        <v>0</v>
      </c>
      <c r="N23" s="49"/>
      <c r="O23" s="47">
        <v>0</v>
      </c>
      <c r="P23" s="49"/>
      <c r="Q23" s="62"/>
      <c r="R23" s="63"/>
      <c r="S23" s="63"/>
      <c r="T23" s="47">
        <f t="shared" si="0"/>
        <v>300</v>
      </c>
      <c r="U23" s="47">
        <v>300</v>
      </c>
      <c r="V23" s="47">
        <f t="shared" si="1"/>
        <v>0</v>
      </c>
    </row>
    <row r="24" spans="1:22" ht="39" customHeight="1" x14ac:dyDescent="0.3">
      <c r="A24" s="44" t="s">
        <v>72</v>
      </c>
      <c r="B24" s="44"/>
      <c r="C24" s="47">
        <v>0</v>
      </c>
      <c r="D24" s="49"/>
      <c r="E24" s="47">
        <v>0</v>
      </c>
      <c r="F24" s="49"/>
      <c r="G24" s="47">
        <v>0</v>
      </c>
      <c r="H24" s="49"/>
      <c r="I24" s="47">
        <v>0</v>
      </c>
      <c r="J24" s="49"/>
      <c r="K24" s="47">
        <v>300</v>
      </c>
      <c r="L24" s="49"/>
      <c r="M24" s="47">
        <v>200</v>
      </c>
      <c r="N24" s="49"/>
      <c r="O24" s="47">
        <v>200</v>
      </c>
      <c r="P24" s="49"/>
      <c r="Q24" s="62"/>
      <c r="R24" s="63"/>
      <c r="S24" s="63"/>
      <c r="T24" s="47">
        <f t="shared" si="0"/>
        <v>700</v>
      </c>
      <c r="U24" s="47">
        <v>700</v>
      </c>
      <c r="V24" s="47">
        <f t="shared" si="1"/>
        <v>0</v>
      </c>
    </row>
    <row r="25" spans="1:22" ht="35.4" customHeight="1" x14ac:dyDescent="0.3">
      <c r="A25" s="44" t="s">
        <v>73</v>
      </c>
      <c r="B25" s="44"/>
      <c r="C25" s="47">
        <v>0</v>
      </c>
      <c r="D25" s="49"/>
      <c r="E25" s="47">
        <v>0</v>
      </c>
      <c r="F25" s="49"/>
      <c r="G25" s="47">
        <v>0</v>
      </c>
      <c r="H25" s="49"/>
      <c r="I25" s="47">
        <v>1</v>
      </c>
      <c r="J25" s="49"/>
      <c r="K25" s="47">
        <v>2</v>
      </c>
      <c r="L25" s="49"/>
      <c r="M25" s="47">
        <v>2</v>
      </c>
      <c r="N25" s="49"/>
      <c r="O25" s="47">
        <v>3</v>
      </c>
      <c r="P25" s="49"/>
      <c r="Q25" s="62"/>
      <c r="R25" s="63"/>
      <c r="S25" s="63"/>
      <c r="T25" s="47">
        <f t="shared" si="0"/>
        <v>8</v>
      </c>
      <c r="U25" s="47">
        <v>8</v>
      </c>
      <c r="V25" s="47">
        <f t="shared" si="1"/>
        <v>0</v>
      </c>
    </row>
    <row r="26" spans="1:22" ht="35.4" customHeight="1" x14ac:dyDescent="0.3">
      <c r="A26" s="64" t="s">
        <v>76</v>
      </c>
      <c r="B26" s="65"/>
      <c r="C26" s="47">
        <v>0</v>
      </c>
      <c r="D26" s="49"/>
      <c r="E26" s="47">
        <v>0</v>
      </c>
      <c r="F26" s="49"/>
      <c r="G26" s="47">
        <v>0</v>
      </c>
      <c r="H26" s="49"/>
      <c r="I26" s="47">
        <v>0</v>
      </c>
      <c r="J26" s="49"/>
      <c r="K26" s="47">
        <v>1</v>
      </c>
      <c r="L26" s="49"/>
      <c r="M26" s="47">
        <v>1</v>
      </c>
      <c r="N26" s="49"/>
      <c r="O26" s="47">
        <v>2</v>
      </c>
      <c r="P26" s="49"/>
      <c r="Q26" s="62"/>
      <c r="R26" s="63"/>
      <c r="S26" s="63"/>
      <c r="T26" s="47">
        <f t="shared" si="0"/>
        <v>4</v>
      </c>
      <c r="U26" s="47">
        <v>4</v>
      </c>
      <c r="V26" s="47">
        <f t="shared" si="1"/>
        <v>0</v>
      </c>
    </row>
    <row r="27" spans="1:22" ht="28.2" customHeight="1" x14ac:dyDescent="0.3">
      <c r="A27" s="44" t="s">
        <v>74</v>
      </c>
      <c r="B27" s="44"/>
      <c r="C27" s="47">
        <v>0</v>
      </c>
      <c r="D27" s="49"/>
      <c r="E27" s="47">
        <v>0</v>
      </c>
      <c r="F27" s="49"/>
      <c r="G27" s="47">
        <v>0</v>
      </c>
      <c r="H27" s="49"/>
      <c r="I27" s="47">
        <v>1</v>
      </c>
      <c r="J27" s="49"/>
      <c r="K27" s="47">
        <v>1</v>
      </c>
      <c r="L27" s="49"/>
      <c r="M27" s="47">
        <v>1</v>
      </c>
      <c r="N27" s="49"/>
      <c r="O27" s="47">
        <v>1</v>
      </c>
      <c r="P27" s="49"/>
      <c r="Q27" s="62"/>
      <c r="R27" s="63"/>
      <c r="S27" s="63"/>
      <c r="T27" s="47">
        <f t="shared" si="0"/>
        <v>4</v>
      </c>
      <c r="U27" s="47">
        <v>4</v>
      </c>
      <c r="V27" s="47">
        <f t="shared" si="1"/>
        <v>0</v>
      </c>
    </row>
    <row r="28" spans="1:22" ht="43.8" customHeight="1" x14ac:dyDescent="0.3">
      <c r="A28" s="64" t="s">
        <v>77</v>
      </c>
      <c r="B28" s="65"/>
      <c r="C28" s="47">
        <v>0</v>
      </c>
      <c r="D28" s="49"/>
      <c r="E28" s="47">
        <v>0</v>
      </c>
      <c r="F28" s="49"/>
      <c r="G28" s="47">
        <v>0</v>
      </c>
      <c r="H28" s="49"/>
      <c r="I28" s="47">
        <v>0</v>
      </c>
      <c r="J28" s="49"/>
      <c r="K28" s="66">
        <v>1</v>
      </c>
      <c r="L28" s="49"/>
      <c r="M28" s="47">
        <v>1</v>
      </c>
      <c r="N28" s="49"/>
      <c r="O28" s="47">
        <v>0</v>
      </c>
      <c r="P28" s="49"/>
      <c r="Q28" s="62"/>
      <c r="R28" s="63"/>
      <c r="S28" s="63"/>
      <c r="T28" s="47">
        <f t="shared" ref="T28" si="3">SUM(C28,E28,G28,I28,K28,M28,O28)</f>
        <v>2</v>
      </c>
      <c r="U28" s="47">
        <v>2</v>
      </c>
      <c r="V28" s="47">
        <f t="shared" ref="V28" si="4">U28-T28</f>
        <v>0</v>
      </c>
    </row>
    <row r="29" spans="1:22" ht="45.6" customHeight="1" x14ac:dyDescent="0.3">
      <c r="A29" s="44" t="s">
        <v>89</v>
      </c>
      <c r="B29" s="44"/>
      <c r="C29" s="47">
        <v>0</v>
      </c>
      <c r="D29" s="49"/>
      <c r="E29" s="47">
        <v>0</v>
      </c>
      <c r="F29" s="49"/>
      <c r="G29" s="47">
        <v>0</v>
      </c>
      <c r="H29" s="49"/>
      <c r="I29" s="47">
        <v>1</v>
      </c>
      <c r="J29" s="49"/>
      <c r="K29" s="47">
        <v>0</v>
      </c>
      <c r="L29" s="49"/>
      <c r="M29" s="47">
        <v>1</v>
      </c>
      <c r="N29" s="49"/>
      <c r="O29" s="47">
        <v>1</v>
      </c>
      <c r="P29" s="49"/>
      <c r="Q29" s="62"/>
      <c r="R29" s="63"/>
      <c r="S29" s="63"/>
      <c r="T29" s="47">
        <f t="shared" si="0"/>
        <v>3</v>
      </c>
      <c r="U29" s="47">
        <v>3</v>
      </c>
      <c r="V29" s="47">
        <f t="shared" si="1"/>
        <v>0</v>
      </c>
    </row>
    <row r="30" spans="1:22" ht="44.4" customHeight="1" x14ac:dyDescent="0.3">
      <c r="A30" s="64" t="s">
        <v>75</v>
      </c>
      <c r="B30" s="65"/>
      <c r="C30" s="47">
        <v>0</v>
      </c>
      <c r="D30" s="49"/>
      <c r="E30" s="47">
        <v>0</v>
      </c>
      <c r="F30" s="49"/>
      <c r="G30" s="47">
        <v>0</v>
      </c>
      <c r="H30" s="49"/>
      <c r="I30" s="47">
        <f>120/6*1</f>
        <v>20</v>
      </c>
      <c r="J30" s="49"/>
      <c r="K30" s="47">
        <v>40</v>
      </c>
      <c r="L30" s="49"/>
      <c r="M30" s="47">
        <v>20</v>
      </c>
      <c r="N30" s="49"/>
      <c r="O30" s="47">
        <v>40</v>
      </c>
      <c r="P30" s="49"/>
      <c r="Q30" s="62"/>
      <c r="R30" s="63"/>
      <c r="S30" s="63"/>
      <c r="T30" s="47">
        <f t="shared" ref="T30" si="5">SUM(C30,E30,G30,I30,K30,M30,O30)</f>
        <v>120</v>
      </c>
      <c r="U30" s="47">
        <v>120</v>
      </c>
      <c r="V30" s="47">
        <f t="shared" ref="V30" si="6">U30-T30</f>
        <v>0</v>
      </c>
    </row>
    <row r="31" spans="1:22" ht="16.8" customHeight="1" x14ac:dyDescent="0.3">
      <c r="A31" s="67" t="s">
        <v>36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9"/>
    </row>
    <row r="32" spans="1:22" x14ac:dyDescent="0.3">
      <c r="A32" s="51" t="s">
        <v>22</v>
      </c>
      <c r="B32" s="46" t="s">
        <v>63</v>
      </c>
      <c r="C32" s="47">
        <v>1</v>
      </c>
      <c r="D32" s="56">
        <v>50000</v>
      </c>
      <c r="E32" s="47">
        <v>0</v>
      </c>
      <c r="F32" s="52">
        <v>0</v>
      </c>
      <c r="G32" s="47">
        <v>0</v>
      </c>
      <c r="H32" s="52">
        <v>0</v>
      </c>
      <c r="I32" s="47">
        <v>0</v>
      </c>
      <c r="J32" s="52">
        <v>0</v>
      </c>
      <c r="K32" s="47">
        <v>0</v>
      </c>
      <c r="L32" s="52">
        <v>0</v>
      </c>
      <c r="M32" s="47">
        <v>0</v>
      </c>
      <c r="N32" s="52">
        <v>0</v>
      </c>
      <c r="O32" s="47">
        <v>0</v>
      </c>
      <c r="P32" s="52">
        <v>0</v>
      </c>
      <c r="Q32" s="52">
        <f>SUM(D32,F32,H32,J32,L32,N32,P32)</f>
        <v>50000</v>
      </c>
      <c r="R32" s="52">
        <v>50000</v>
      </c>
      <c r="S32" s="52">
        <f>R32-Q32</f>
        <v>0</v>
      </c>
      <c r="T32" s="47">
        <f t="shared" si="0"/>
        <v>1</v>
      </c>
      <c r="U32" s="47">
        <v>1</v>
      </c>
      <c r="V32" s="47">
        <f t="shared" si="1"/>
        <v>0</v>
      </c>
    </row>
    <row r="33" spans="1:23" ht="48" x14ac:dyDescent="0.3">
      <c r="A33" s="51"/>
      <c r="B33" s="46" t="s">
        <v>15</v>
      </c>
      <c r="C33" s="47">
        <v>1</v>
      </c>
      <c r="D33" s="56"/>
      <c r="E33" s="47">
        <v>0</v>
      </c>
      <c r="F33" s="53"/>
      <c r="G33" s="47">
        <v>0</v>
      </c>
      <c r="H33" s="53"/>
      <c r="I33" s="47">
        <v>0</v>
      </c>
      <c r="J33" s="53"/>
      <c r="K33" s="47">
        <v>0</v>
      </c>
      <c r="L33" s="53"/>
      <c r="M33" s="47">
        <v>0</v>
      </c>
      <c r="N33" s="53"/>
      <c r="O33" s="47">
        <v>0</v>
      </c>
      <c r="P33" s="53"/>
      <c r="Q33" s="53"/>
      <c r="R33" s="53"/>
      <c r="S33" s="53"/>
      <c r="T33" s="47">
        <f t="shared" si="0"/>
        <v>1</v>
      </c>
      <c r="U33" s="47">
        <v>1</v>
      </c>
      <c r="V33" s="47">
        <f t="shared" si="1"/>
        <v>0</v>
      </c>
    </row>
    <row r="34" spans="1:23" ht="24" x14ac:dyDescent="0.3">
      <c r="A34" s="51"/>
      <c r="B34" s="46" t="s">
        <v>16</v>
      </c>
      <c r="C34" s="47">
        <v>1</v>
      </c>
      <c r="D34" s="56"/>
      <c r="E34" s="47">
        <v>0</v>
      </c>
      <c r="F34" s="54"/>
      <c r="G34" s="47">
        <v>0</v>
      </c>
      <c r="H34" s="54"/>
      <c r="I34" s="47">
        <v>0</v>
      </c>
      <c r="J34" s="54"/>
      <c r="K34" s="47">
        <v>0</v>
      </c>
      <c r="L34" s="54"/>
      <c r="M34" s="47">
        <v>0</v>
      </c>
      <c r="N34" s="54"/>
      <c r="O34" s="47">
        <v>0</v>
      </c>
      <c r="P34" s="54"/>
      <c r="Q34" s="54"/>
      <c r="R34" s="54"/>
      <c r="S34" s="54"/>
      <c r="T34" s="47">
        <f t="shared" si="0"/>
        <v>1</v>
      </c>
      <c r="U34" s="47">
        <v>1</v>
      </c>
      <c r="V34" s="47">
        <f t="shared" si="1"/>
        <v>0</v>
      </c>
    </row>
    <row r="35" spans="1:23" ht="24" x14ac:dyDescent="0.3">
      <c r="A35" s="70" t="s">
        <v>23</v>
      </c>
      <c r="B35" s="46" t="s">
        <v>24</v>
      </c>
      <c r="C35" s="47">
        <v>0</v>
      </c>
      <c r="D35" s="52">
        <v>0</v>
      </c>
      <c r="E35" s="47">
        <v>0</v>
      </c>
      <c r="F35" s="52">
        <v>0</v>
      </c>
      <c r="G35" s="49"/>
      <c r="H35" s="71"/>
      <c r="I35" s="72">
        <f>0.2/18*12</f>
        <v>0.13333333333333333</v>
      </c>
      <c r="J35" s="52">
        <f>12*33333</f>
        <v>399996</v>
      </c>
      <c r="K35" s="47">
        <v>0</v>
      </c>
      <c r="L35" s="52">
        <v>0</v>
      </c>
      <c r="M35" s="72">
        <f>0.2/18*6</f>
        <v>6.6666666666666666E-2</v>
      </c>
      <c r="N35" s="52">
        <v>218992.26</v>
      </c>
      <c r="O35" s="47">
        <v>0</v>
      </c>
      <c r="P35" s="52">
        <v>0</v>
      </c>
      <c r="Q35" s="52">
        <f>SUM(D35,F35,H35,J35,L35,N35,P35)</f>
        <v>618988.26</v>
      </c>
      <c r="R35" s="52">
        <v>618988.26</v>
      </c>
      <c r="S35" s="52">
        <f>R35-Q35</f>
        <v>0</v>
      </c>
      <c r="T35" s="47">
        <f t="shared" si="0"/>
        <v>0.2</v>
      </c>
      <c r="U35" s="47">
        <v>0.2</v>
      </c>
      <c r="V35" s="47">
        <f t="shared" si="1"/>
        <v>0</v>
      </c>
      <c r="W35">
        <f>R35/W36</f>
        <v>18.569647799999998</v>
      </c>
    </row>
    <row r="36" spans="1:23" ht="38.4" customHeight="1" x14ac:dyDescent="0.3">
      <c r="A36" s="73"/>
      <c r="B36" s="46" t="s">
        <v>88</v>
      </c>
      <c r="C36" s="47">
        <v>0</v>
      </c>
      <c r="D36" s="54"/>
      <c r="E36" s="47">
        <v>0</v>
      </c>
      <c r="F36" s="54"/>
      <c r="G36" s="49"/>
      <c r="H36" s="74"/>
      <c r="I36" s="47">
        <v>3</v>
      </c>
      <c r="J36" s="54"/>
      <c r="K36" s="47">
        <v>0</v>
      </c>
      <c r="L36" s="54"/>
      <c r="M36" s="47">
        <v>4</v>
      </c>
      <c r="N36" s="54"/>
      <c r="O36" s="47">
        <v>0</v>
      </c>
      <c r="P36" s="54"/>
      <c r="Q36" s="54"/>
      <c r="R36" s="54"/>
      <c r="S36" s="54"/>
      <c r="T36" s="47">
        <f t="shared" si="0"/>
        <v>7</v>
      </c>
      <c r="U36" s="47">
        <v>7</v>
      </c>
      <c r="V36" s="47">
        <f t="shared" si="1"/>
        <v>0</v>
      </c>
      <c r="W36">
        <f>150000/4.5</f>
        <v>33333.333333333336</v>
      </c>
    </row>
    <row r="37" spans="1:23" ht="36" x14ac:dyDescent="0.3">
      <c r="A37" s="70" t="s">
        <v>61</v>
      </c>
      <c r="B37" s="46" t="s">
        <v>14</v>
      </c>
      <c r="C37" s="47">
        <v>0</v>
      </c>
      <c r="D37" s="52">
        <v>0</v>
      </c>
      <c r="E37" s="47">
        <v>0</v>
      </c>
      <c r="F37" s="52">
        <v>0</v>
      </c>
      <c r="G37" s="47">
        <v>1</v>
      </c>
      <c r="H37" s="52">
        <v>32608</v>
      </c>
      <c r="I37" s="47">
        <v>0</v>
      </c>
      <c r="J37" s="52">
        <v>0</v>
      </c>
      <c r="K37" s="47">
        <v>1</v>
      </c>
      <c r="L37" s="52">
        <v>37392</v>
      </c>
      <c r="M37" s="47">
        <v>0</v>
      </c>
      <c r="N37" s="52">
        <v>0</v>
      </c>
      <c r="O37" s="47">
        <v>0</v>
      </c>
      <c r="P37" s="52">
        <v>0</v>
      </c>
      <c r="Q37" s="52">
        <f>SUM(D37,F37,H37,J37,L37,N37,P37)</f>
        <v>70000</v>
      </c>
      <c r="R37" s="52">
        <v>70000</v>
      </c>
      <c r="S37" s="52">
        <f>R37-Q37</f>
        <v>0</v>
      </c>
      <c r="T37" s="47">
        <f t="shared" si="0"/>
        <v>2</v>
      </c>
      <c r="U37" s="47">
        <v>2</v>
      </c>
      <c r="V37" s="47">
        <f t="shared" si="1"/>
        <v>0</v>
      </c>
    </row>
    <row r="38" spans="1:23" ht="24" x14ac:dyDescent="0.3">
      <c r="A38" s="73"/>
      <c r="B38" s="46" t="s">
        <v>16</v>
      </c>
      <c r="C38" s="47">
        <v>0</v>
      </c>
      <c r="D38" s="54"/>
      <c r="E38" s="47">
        <v>0</v>
      </c>
      <c r="F38" s="54"/>
      <c r="G38" s="47">
        <v>1</v>
      </c>
      <c r="H38" s="54"/>
      <c r="I38" s="47">
        <v>0</v>
      </c>
      <c r="J38" s="54"/>
      <c r="K38" s="47">
        <v>1</v>
      </c>
      <c r="L38" s="54"/>
      <c r="M38" s="47">
        <v>0</v>
      </c>
      <c r="N38" s="54"/>
      <c r="O38" s="47">
        <v>0</v>
      </c>
      <c r="P38" s="54"/>
      <c r="Q38" s="54"/>
      <c r="R38" s="54"/>
      <c r="S38" s="54"/>
      <c r="T38" s="47">
        <f t="shared" si="0"/>
        <v>2</v>
      </c>
      <c r="U38" s="47">
        <v>2</v>
      </c>
      <c r="V38" s="47">
        <f t="shared" si="1"/>
        <v>0</v>
      </c>
    </row>
    <row r="39" spans="1:23" ht="24" x14ac:dyDescent="0.3">
      <c r="A39" s="70" t="s">
        <v>27</v>
      </c>
      <c r="B39" s="46" t="s">
        <v>25</v>
      </c>
      <c r="C39" s="47">
        <v>0</v>
      </c>
      <c r="D39" s="52">
        <v>0</v>
      </c>
      <c r="E39" s="47">
        <v>6</v>
      </c>
      <c r="F39" s="52">
        <v>5161.29</v>
      </c>
      <c r="G39" s="47">
        <v>0</v>
      </c>
      <c r="H39" s="52">
        <v>0</v>
      </c>
      <c r="I39" s="47">
        <v>0</v>
      </c>
      <c r="J39" s="52">
        <v>0</v>
      </c>
      <c r="K39" s="47">
        <v>0</v>
      </c>
      <c r="L39" s="52">
        <v>0</v>
      </c>
      <c r="M39" s="47">
        <v>0</v>
      </c>
      <c r="N39" s="52">
        <v>0</v>
      </c>
      <c r="O39" s="47">
        <v>0</v>
      </c>
      <c r="P39" s="52">
        <v>0</v>
      </c>
      <c r="Q39" s="52">
        <f>SUM(D39,F39,H39,J39,L39,N39,P39)</f>
        <v>5161.29</v>
      </c>
      <c r="R39" s="52">
        <v>5161.29</v>
      </c>
      <c r="S39" s="52">
        <f>R39-Q39</f>
        <v>0</v>
      </c>
      <c r="T39" s="47">
        <f t="shared" si="0"/>
        <v>6</v>
      </c>
      <c r="U39" s="47">
        <v>6</v>
      </c>
      <c r="V39" s="47">
        <f t="shared" si="1"/>
        <v>0</v>
      </c>
    </row>
    <row r="40" spans="1:23" ht="48" x14ac:dyDescent="0.3">
      <c r="A40" s="73"/>
      <c r="B40" s="46" t="s">
        <v>26</v>
      </c>
      <c r="C40" s="47">
        <v>0</v>
      </c>
      <c r="D40" s="54"/>
      <c r="E40" s="47">
        <v>3</v>
      </c>
      <c r="F40" s="54"/>
      <c r="G40" s="47">
        <v>0</v>
      </c>
      <c r="H40" s="54"/>
      <c r="I40" s="47">
        <v>0</v>
      </c>
      <c r="J40" s="54"/>
      <c r="K40" s="47">
        <v>0</v>
      </c>
      <c r="L40" s="54"/>
      <c r="M40" s="47">
        <v>0</v>
      </c>
      <c r="N40" s="54"/>
      <c r="O40" s="47">
        <v>0</v>
      </c>
      <c r="P40" s="54"/>
      <c r="Q40" s="54"/>
      <c r="R40" s="54"/>
      <c r="S40" s="54"/>
      <c r="T40" s="47">
        <f t="shared" si="0"/>
        <v>3</v>
      </c>
      <c r="U40" s="47">
        <v>3</v>
      </c>
      <c r="V40" s="47">
        <f t="shared" si="1"/>
        <v>0</v>
      </c>
    </row>
    <row r="41" spans="1:23" ht="24" x14ac:dyDescent="0.3">
      <c r="A41" s="70" t="s">
        <v>30</v>
      </c>
      <c r="B41" s="46" t="s">
        <v>28</v>
      </c>
      <c r="C41" s="47">
        <v>0</v>
      </c>
      <c r="D41" s="52">
        <v>0</v>
      </c>
      <c r="E41" s="47">
        <v>2</v>
      </c>
      <c r="F41" s="52">
        <f>R41/6*2</f>
        <v>206329.42</v>
      </c>
      <c r="G41" s="49"/>
      <c r="H41" s="71"/>
      <c r="I41" s="47">
        <v>2</v>
      </c>
      <c r="J41" s="52">
        <v>206329.42</v>
      </c>
      <c r="K41" s="47">
        <v>2</v>
      </c>
      <c r="L41" s="52">
        <v>206329.42</v>
      </c>
      <c r="M41" s="47">
        <v>0</v>
      </c>
      <c r="N41" s="52">
        <v>0</v>
      </c>
      <c r="O41" s="47">
        <v>0</v>
      </c>
      <c r="P41" s="52">
        <v>0</v>
      </c>
      <c r="Q41" s="52">
        <f>SUM(D41,F41,H41,J41,L41,N41,P41)</f>
        <v>618988.26</v>
      </c>
      <c r="R41" s="52">
        <v>618988.26</v>
      </c>
      <c r="S41" s="52">
        <f>R41-Q41</f>
        <v>0</v>
      </c>
      <c r="T41" s="47">
        <f t="shared" si="0"/>
        <v>6</v>
      </c>
      <c r="U41" s="47">
        <v>6</v>
      </c>
      <c r="V41" s="47">
        <f t="shared" si="1"/>
        <v>0</v>
      </c>
    </row>
    <row r="42" spans="1:23" ht="24" x14ac:dyDescent="0.3">
      <c r="A42" s="75"/>
      <c r="B42" s="46" t="s">
        <v>16</v>
      </c>
      <c r="C42" s="47">
        <v>0</v>
      </c>
      <c r="D42" s="53"/>
      <c r="E42" s="47">
        <v>1</v>
      </c>
      <c r="F42" s="53"/>
      <c r="G42" s="49"/>
      <c r="H42" s="76"/>
      <c r="I42" s="47">
        <v>1</v>
      </c>
      <c r="J42" s="53"/>
      <c r="K42" s="47">
        <v>1</v>
      </c>
      <c r="L42" s="53"/>
      <c r="M42" s="47">
        <v>0</v>
      </c>
      <c r="N42" s="53"/>
      <c r="O42" s="47">
        <v>0</v>
      </c>
      <c r="P42" s="53"/>
      <c r="Q42" s="53"/>
      <c r="R42" s="53"/>
      <c r="S42" s="53"/>
      <c r="T42" s="47">
        <f t="shared" si="0"/>
        <v>3</v>
      </c>
      <c r="U42" s="47">
        <v>3</v>
      </c>
      <c r="V42" s="47">
        <f t="shared" si="1"/>
        <v>0</v>
      </c>
    </row>
    <row r="43" spans="1:23" ht="36" x14ac:dyDescent="0.3">
      <c r="A43" s="73"/>
      <c r="B43" s="46" t="s">
        <v>29</v>
      </c>
      <c r="C43" s="47">
        <v>0</v>
      </c>
      <c r="D43" s="54"/>
      <c r="E43" s="47">
        <v>1</v>
      </c>
      <c r="F43" s="54"/>
      <c r="G43" s="49"/>
      <c r="H43" s="74"/>
      <c r="I43" s="47">
        <v>2</v>
      </c>
      <c r="J43" s="54"/>
      <c r="K43" s="47">
        <v>1</v>
      </c>
      <c r="L43" s="54"/>
      <c r="M43" s="47">
        <v>0</v>
      </c>
      <c r="N43" s="54"/>
      <c r="O43" s="47">
        <v>0</v>
      </c>
      <c r="P43" s="54"/>
      <c r="Q43" s="54"/>
      <c r="R43" s="54"/>
      <c r="S43" s="54"/>
      <c r="T43" s="47">
        <f t="shared" si="0"/>
        <v>4</v>
      </c>
      <c r="U43" s="47">
        <v>4</v>
      </c>
      <c r="V43" s="47">
        <f t="shared" si="1"/>
        <v>0</v>
      </c>
    </row>
    <row r="44" spans="1:23" x14ac:dyDescent="0.3">
      <c r="A44" s="77" t="str">
        <f>A20</f>
        <v>razem EFRROW</v>
      </c>
      <c r="B44" s="78"/>
      <c r="C44" s="49"/>
      <c r="D44" s="48">
        <f>SUM(D32,D37,D39)</f>
        <v>50000</v>
      </c>
      <c r="E44" s="49"/>
      <c r="F44" s="48">
        <f>SUM(F32,F37,F39)</f>
        <v>5161.29</v>
      </c>
      <c r="G44" s="49"/>
      <c r="H44" s="48">
        <f>SUM(H32,H37,H39)</f>
        <v>32608</v>
      </c>
      <c r="I44" s="49"/>
      <c r="J44" s="48">
        <f>SUM(J32,J37,J39)</f>
        <v>0</v>
      </c>
      <c r="K44" s="49"/>
      <c r="L44" s="48">
        <f>SUM(L32,L37,L39)</f>
        <v>37392</v>
      </c>
      <c r="M44" s="49"/>
      <c r="N44" s="48">
        <f>SUM(N32,N37,N39)</f>
        <v>0</v>
      </c>
      <c r="O44" s="49"/>
      <c r="P44" s="48">
        <f>SUM(P32,P37,P39)</f>
        <v>0</v>
      </c>
      <c r="Q44" s="48">
        <f>SUM(D44,F44,H44,J44,L44,N44,P44)</f>
        <v>125161.29000000001</v>
      </c>
      <c r="R44" s="48">
        <f>SUM(R32,R37,R39)</f>
        <v>125161.29</v>
      </c>
      <c r="S44" s="48">
        <f>R44-Q44</f>
        <v>0</v>
      </c>
      <c r="T44" s="49"/>
      <c r="U44" s="49"/>
      <c r="V44" s="49"/>
    </row>
    <row r="45" spans="1:23" x14ac:dyDescent="0.3">
      <c r="A45" s="77" t="str">
        <f>A21</f>
        <v>razem EFRR</v>
      </c>
      <c r="B45" s="78"/>
      <c r="C45" s="49"/>
      <c r="D45" s="48">
        <f>SUM(D35,D41)</f>
        <v>0</v>
      </c>
      <c r="E45" s="49"/>
      <c r="F45" s="48">
        <f>SUM(F35,F41)</f>
        <v>206329.42</v>
      </c>
      <c r="G45" s="49"/>
      <c r="H45" s="50"/>
      <c r="I45" s="49"/>
      <c r="J45" s="48">
        <f>SUM(J35,J41)</f>
        <v>606325.42000000004</v>
      </c>
      <c r="K45" s="49"/>
      <c r="L45" s="48">
        <f>SUM(L35,L41)</f>
        <v>206329.42</v>
      </c>
      <c r="M45" s="49"/>
      <c r="N45" s="48">
        <f>SUM(N35,N41)</f>
        <v>218992.26</v>
      </c>
      <c r="O45" s="49"/>
      <c r="P45" s="48">
        <f>SUM(P35,P41)</f>
        <v>0</v>
      </c>
      <c r="Q45" s="48">
        <f t="shared" ref="Q45:Q46" si="7">SUM(D45,F45,H45,J45,L45,N45,P45)</f>
        <v>1237976.52</v>
      </c>
      <c r="R45" s="48">
        <f>SUM(R35,R41)</f>
        <v>1237976.52</v>
      </c>
      <c r="S45" s="48">
        <f>R45-Q45</f>
        <v>0</v>
      </c>
      <c r="T45" s="49"/>
      <c r="U45" s="49"/>
      <c r="V45" s="49"/>
    </row>
    <row r="46" spans="1:23" ht="17.399999999999999" customHeight="1" x14ac:dyDescent="0.3">
      <c r="A46" s="77" t="s">
        <v>35</v>
      </c>
      <c r="B46" s="78"/>
      <c r="C46" s="49"/>
      <c r="D46" s="48">
        <f>SUM(D44:D45)</f>
        <v>50000</v>
      </c>
      <c r="E46" s="49"/>
      <c r="F46" s="48">
        <f>SUM(F44:F45)</f>
        <v>211490.71000000002</v>
      </c>
      <c r="G46" s="49"/>
      <c r="H46" s="48">
        <f>SUM(H44:H45)</f>
        <v>32608</v>
      </c>
      <c r="I46" s="49"/>
      <c r="J46" s="48">
        <f>SUM(J44:J45)</f>
        <v>606325.42000000004</v>
      </c>
      <c r="K46" s="49"/>
      <c r="L46" s="48">
        <f>SUM(L44:L45)</f>
        <v>243721.42</v>
      </c>
      <c r="M46" s="49"/>
      <c r="N46" s="48">
        <f>SUM(N44:N45)</f>
        <v>218992.26</v>
      </c>
      <c r="O46" s="49"/>
      <c r="P46" s="48">
        <f>SUM(P44:P45)</f>
        <v>0</v>
      </c>
      <c r="Q46" s="48">
        <f t="shared" si="7"/>
        <v>1363137.81</v>
      </c>
      <c r="R46" s="48">
        <f>SUM(R44:R45)</f>
        <v>1363137.81</v>
      </c>
      <c r="S46" s="48">
        <f>R46-Q46</f>
        <v>0</v>
      </c>
      <c r="T46" s="49"/>
      <c r="U46" s="49"/>
      <c r="V46" s="49"/>
    </row>
    <row r="47" spans="1:23" ht="40.200000000000003" customHeight="1" x14ac:dyDescent="0.3">
      <c r="A47" s="79" t="s">
        <v>79</v>
      </c>
      <c r="B47" s="80"/>
      <c r="C47" s="47">
        <v>0</v>
      </c>
      <c r="D47" s="49"/>
      <c r="E47" s="47">
        <v>40</v>
      </c>
      <c r="F47" s="49"/>
      <c r="G47" s="47">
        <v>0</v>
      </c>
      <c r="H47" s="49"/>
      <c r="I47" s="47">
        <v>0</v>
      </c>
      <c r="J47" s="49"/>
      <c r="K47" s="47">
        <v>0</v>
      </c>
      <c r="L47" s="49"/>
      <c r="M47" s="47">
        <v>0</v>
      </c>
      <c r="N47" s="49"/>
      <c r="O47" s="47">
        <v>0</v>
      </c>
      <c r="P47" s="49"/>
      <c r="Q47" s="63"/>
      <c r="R47" s="63"/>
      <c r="S47" s="63"/>
      <c r="T47" s="47">
        <f t="shared" si="0"/>
        <v>40</v>
      </c>
      <c r="U47" s="47">
        <v>40</v>
      </c>
      <c r="V47" s="47">
        <f t="shared" si="1"/>
        <v>0</v>
      </c>
    </row>
    <row r="48" spans="1:23" ht="24.6" customHeight="1" x14ac:dyDescent="0.3">
      <c r="A48" s="44" t="s">
        <v>78</v>
      </c>
      <c r="B48" s="44"/>
      <c r="C48" s="47">
        <v>0</v>
      </c>
      <c r="D48" s="49"/>
      <c r="E48" s="47">
        <v>0</v>
      </c>
      <c r="F48" s="49"/>
      <c r="G48" s="47">
        <v>0</v>
      </c>
      <c r="H48" s="49"/>
      <c r="I48" s="47">
        <v>128</v>
      </c>
      <c r="J48" s="49"/>
      <c r="K48" s="47">
        <v>0</v>
      </c>
      <c r="L48" s="49"/>
      <c r="M48" s="47">
        <f>300-128</f>
        <v>172</v>
      </c>
      <c r="N48" s="49"/>
      <c r="O48" s="47">
        <v>0</v>
      </c>
      <c r="P48" s="49"/>
      <c r="Q48" s="81"/>
      <c r="R48" s="81"/>
      <c r="S48" s="81"/>
      <c r="T48" s="47">
        <f t="shared" si="0"/>
        <v>300</v>
      </c>
      <c r="U48" s="47">
        <v>300</v>
      </c>
      <c r="V48" s="47">
        <f t="shared" si="1"/>
        <v>0</v>
      </c>
    </row>
    <row r="49" spans="1:22" ht="26.4" customHeight="1" x14ac:dyDescent="0.3">
      <c r="A49" s="82" t="s">
        <v>80</v>
      </c>
      <c r="B49" s="82"/>
      <c r="C49" s="47">
        <v>0</v>
      </c>
      <c r="D49" s="49"/>
      <c r="E49" s="47">
        <v>0</v>
      </c>
      <c r="F49" s="49"/>
      <c r="G49" s="47">
        <v>0</v>
      </c>
      <c r="H49" s="49"/>
      <c r="I49" s="47">
        <v>1</v>
      </c>
      <c r="J49" s="49"/>
      <c r="K49" s="47">
        <v>0</v>
      </c>
      <c r="L49" s="49"/>
      <c r="M49" s="47">
        <v>0</v>
      </c>
      <c r="N49" s="49"/>
      <c r="O49" s="47">
        <v>1</v>
      </c>
      <c r="P49" s="49"/>
      <c r="Q49" s="81"/>
      <c r="R49" s="81"/>
      <c r="S49" s="81"/>
      <c r="T49" s="47">
        <f t="shared" si="0"/>
        <v>2</v>
      </c>
      <c r="U49" s="47">
        <v>2</v>
      </c>
      <c r="V49" s="47">
        <f t="shared" si="1"/>
        <v>0</v>
      </c>
    </row>
    <row r="50" spans="1:22" ht="37.200000000000003" customHeight="1" x14ac:dyDescent="0.3">
      <c r="A50" s="82" t="s">
        <v>81</v>
      </c>
      <c r="B50" s="82"/>
      <c r="C50" s="47">
        <v>0</v>
      </c>
      <c r="D50" s="49"/>
      <c r="E50" s="47">
        <v>0</v>
      </c>
      <c r="F50" s="49"/>
      <c r="G50" s="47">
        <v>0</v>
      </c>
      <c r="H50" s="49"/>
      <c r="I50" s="47">
        <v>1</v>
      </c>
      <c r="J50" s="49"/>
      <c r="K50" s="47">
        <v>0</v>
      </c>
      <c r="L50" s="49"/>
      <c r="M50" s="47">
        <v>0</v>
      </c>
      <c r="N50" s="49"/>
      <c r="O50" s="47">
        <v>0</v>
      </c>
      <c r="P50" s="49"/>
      <c r="Q50" s="81"/>
      <c r="R50" s="81"/>
      <c r="S50" s="81"/>
      <c r="T50" s="47">
        <f t="shared" si="0"/>
        <v>1</v>
      </c>
      <c r="U50" s="47">
        <v>1</v>
      </c>
      <c r="V50" s="47">
        <f t="shared" si="1"/>
        <v>0</v>
      </c>
    </row>
    <row r="51" spans="1:22" ht="22.8" customHeight="1" x14ac:dyDescent="0.3">
      <c r="A51" s="44" t="s">
        <v>82</v>
      </c>
      <c r="B51" s="44"/>
      <c r="C51" s="47">
        <v>0</v>
      </c>
      <c r="D51" s="49"/>
      <c r="E51" s="47">
        <v>0</v>
      </c>
      <c r="F51" s="49"/>
      <c r="G51" s="47">
        <v>6</v>
      </c>
      <c r="H51" s="49"/>
      <c r="I51" s="47">
        <v>0</v>
      </c>
      <c r="J51" s="49"/>
      <c r="K51" s="47">
        <v>0</v>
      </c>
      <c r="L51" s="49"/>
      <c r="M51" s="47">
        <v>0</v>
      </c>
      <c r="N51" s="49"/>
      <c r="O51" s="47">
        <v>0</v>
      </c>
      <c r="P51" s="49"/>
      <c r="Q51" s="81"/>
      <c r="R51" s="81"/>
      <c r="S51" s="81"/>
      <c r="T51" s="47">
        <f t="shared" si="0"/>
        <v>6</v>
      </c>
      <c r="U51" s="47">
        <v>6</v>
      </c>
      <c r="V51" s="47">
        <f t="shared" si="1"/>
        <v>0</v>
      </c>
    </row>
    <row r="52" spans="1:22" ht="25.8" customHeight="1" x14ac:dyDescent="0.3">
      <c r="A52" s="82" t="s">
        <v>83</v>
      </c>
      <c r="B52" s="82"/>
      <c r="C52" s="47">
        <v>0</v>
      </c>
      <c r="D52" s="49"/>
      <c r="E52" s="47">
        <f>900/6*2</f>
        <v>300</v>
      </c>
      <c r="F52" s="49"/>
      <c r="G52" s="47">
        <v>0</v>
      </c>
      <c r="H52" s="49"/>
      <c r="I52" s="47">
        <v>300</v>
      </c>
      <c r="J52" s="49"/>
      <c r="K52" s="47">
        <v>300</v>
      </c>
      <c r="L52" s="49"/>
      <c r="M52" s="47">
        <v>0</v>
      </c>
      <c r="N52" s="49"/>
      <c r="O52" s="47">
        <v>0</v>
      </c>
      <c r="P52" s="49"/>
      <c r="Q52" s="81"/>
      <c r="R52" s="81"/>
      <c r="S52" s="81"/>
      <c r="T52" s="47">
        <f t="shared" si="0"/>
        <v>900</v>
      </c>
      <c r="U52" s="47">
        <v>900</v>
      </c>
      <c r="V52" s="47">
        <f t="shared" si="1"/>
        <v>0</v>
      </c>
    </row>
    <row r="53" spans="1:22" ht="22.8" customHeight="1" x14ac:dyDescent="0.3">
      <c r="A53" s="83" t="s">
        <v>37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4"/>
    </row>
    <row r="54" spans="1:22" ht="57" customHeight="1" x14ac:dyDescent="0.3">
      <c r="A54" s="75" t="s">
        <v>39</v>
      </c>
      <c r="B54" s="46" t="s">
        <v>16</v>
      </c>
      <c r="C54" s="47">
        <v>0</v>
      </c>
      <c r="D54" s="52">
        <v>0</v>
      </c>
      <c r="E54" s="47">
        <v>1</v>
      </c>
      <c r="F54" s="52">
        <v>108143.65666666666</v>
      </c>
      <c r="G54" s="49"/>
      <c r="H54" s="85"/>
      <c r="I54" s="47">
        <v>1</v>
      </c>
      <c r="J54" s="52">
        <v>108143.66</v>
      </c>
      <c r="K54" s="47">
        <v>1</v>
      </c>
      <c r="L54" s="52">
        <v>108143.65</v>
      </c>
      <c r="M54" s="47">
        <v>0</v>
      </c>
      <c r="N54" s="52">
        <v>0</v>
      </c>
      <c r="O54" s="47">
        <v>0</v>
      </c>
      <c r="P54" s="52">
        <v>0</v>
      </c>
      <c r="Q54" s="53">
        <f>SUM(D54,F54,J54,L54,N54,P54)</f>
        <v>324430.96666666667</v>
      </c>
      <c r="R54" s="53">
        <v>324430.96999999997</v>
      </c>
      <c r="S54" s="53">
        <f>R54-Q54</f>
        <v>3.3333332976326346E-3</v>
      </c>
      <c r="T54" s="47">
        <f t="shared" si="0"/>
        <v>3</v>
      </c>
      <c r="U54" s="47">
        <v>3</v>
      </c>
      <c r="V54" s="47">
        <f t="shared" si="1"/>
        <v>0</v>
      </c>
    </row>
    <row r="55" spans="1:22" ht="36" x14ac:dyDescent="0.3">
      <c r="A55" s="73"/>
      <c r="B55" s="46" t="s">
        <v>38</v>
      </c>
      <c r="C55" s="47">
        <v>0</v>
      </c>
      <c r="D55" s="54"/>
      <c r="E55" s="47">
        <v>2</v>
      </c>
      <c r="F55" s="54"/>
      <c r="G55" s="49"/>
      <c r="H55" s="85"/>
      <c r="I55" s="47">
        <v>2</v>
      </c>
      <c r="J55" s="54"/>
      <c r="K55" s="47">
        <v>2</v>
      </c>
      <c r="L55" s="54"/>
      <c r="M55" s="47">
        <v>0</v>
      </c>
      <c r="N55" s="54"/>
      <c r="O55" s="47">
        <v>0</v>
      </c>
      <c r="P55" s="54"/>
      <c r="Q55" s="54"/>
      <c r="R55" s="54"/>
      <c r="S55" s="54"/>
      <c r="T55" s="47">
        <f t="shared" si="0"/>
        <v>6</v>
      </c>
      <c r="U55" s="47">
        <v>6</v>
      </c>
      <c r="V55" s="47">
        <f t="shared" si="1"/>
        <v>0</v>
      </c>
    </row>
    <row r="56" spans="1:22" ht="36" x14ac:dyDescent="0.3">
      <c r="A56" s="57" t="s">
        <v>42</v>
      </c>
      <c r="B56" s="46" t="s">
        <v>40</v>
      </c>
      <c r="C56" s="47">
        <v>0</v>
      </c>
      <c r="D56" s="52">
        <v>0</v>
      </c>
      <c r="E56" s="47">
        <v>25</v>
      </c>
      <c r="F56" s="52">
        <v>200000</v>
      </c>
      <c r="G56" s="49"/>
      <c r="H56" s="71"/>
      <c r="I56" s="47">
        <v>20</v>
      </c>
      <c r="J56" s="52">
        <v>180000</v>
      </c>
      <c r="K56" s="47">
        <v>25</v>
      </c>
      <c r="L56" s="52">
        <v>200000</v>
      </c>
      <c r="M56" s="47">
        <v>10</v>
      </c>
      <c r="N56" s="52">
        <v>68861.929999999993</v>
      </c>
      <c r="O56" s="47">
        <v>0</v>
      </c>
      <c r="P56" s="52">
        <v>0</v>
      </c>
      <c r="Q56" s="52">
        <f>SUM(D56,F56,H56,J56,L56,N56,P56)</f>
        <v>648861.92999999993</v>
      </c>
      <c r="R56" s="52">
        <v>648861.93000000005</v>
      </c>
      <c r="S56" s="52">
        <f>R56-Q56</f>
        <v>0</v>
      </c>
      <c r="T56" s="47">
        <f t="shared" si="0"/>
        <v>80</v>
      </c>
      <c r="U56" s="47">
        <v>80</v>
      </c>
      <c r="V56" s="47">
        <f t="shared" si="1"/>
        <v>0</v>
      </c>
    </row>
    <row r="57" spans="1:22" ht="24" x14ac:dyDescent="0.3">
      <c r="A57" s="57"/>
      <c r="B57" s="46" t="s">
        <v>16</v>
      </c>
      <c r="C57" s="47">
        <v>0</v>
      </c>
      <c r="D57" s="53"/>
      <c r="E57" s="47">
        <v>1</v>
      </c>
      <c r="F57" s="53"/>
      <c r="G57" s="49"/>
      <c r="H57" s="76"/>
      <c r="I57" s="47">
        <v>0</v>
      </c>
      <c r="J57" s="53"/>
      <c r="K57" s="47">
        <v>1</v>
      </c>
      <c r="L57" s="53"/>
      <c r="M57" s="47">
        <v>1</v>
      </c>
      <c r="N57" s="53"/>
      <c r="O57" s="47">
        <v>0</v>
      </c>
      <c r="P57" s="53"/>
      <c r="Q57" s="53"/>
      <c r="R57" s="53"/>
      <c r="S57" s="53"/>
      <c r="T57" s="47">
        <f t="shared" si="0"/>
        <v>3</v>
      </c>
      <c r="U57" s="47">
        <v>3</v>
      </c>
      <c r="V57" s="47">
        <f t="shared" si="1"/>
        <v>0</v>
      </c>
    </row>
    <row r="58" spans="1:22" ht="36" x14ac:dyDescent="0.3">
      <c r="A58" s="57"/>
      <c r="B58" s="46" t="s">
        <v>41</v>
      </c>
      <c r="C58" s="47">
        <v>0</v>
      </c>
      <c r="D58" s="54"/>
      <c r="E58" s="47">
        <v>12</v>
      </c>
      <c r="F58" s="54"/>
      <c r="G58" s="49"/>
      <c r="H58" s="74"/>
      <c r="I58" s="47">
        <v>10</v>
      </c>
      <c r="J58" s="54"/>
      <c r="K58" s="47">
        <v>12</v>
      </c>
      <c r="L58" s="54"/>
      <c r="M58" s="47">
        <v>6</v>
      </c>
      <c r="N58" s="54"/>
      <c r="O58" s="47">
        <v>0</v>
      </c>
      <c r="P58" s="54"/>
      <c r="Q58" s="54"/>
      <c r="R58" s="54"/>
      <c r="S58" s="54"/>
      <c r="T58" s="47">
        <f t="shared" si="0"/>
        <v>40</v>
      </c>
      <c r="U58" s="47">
        <v>40</v>
      </c>
      <c r="V58" s="47">
        <f t="shared" si="1"/>
        <v>0</v>
      </c>
    </row>
    <row r="59" spans="1:22" ht="36" x14ac:dyDescent="0.3">
      <c r="A59" s="70" t="s">
        <v>44</v>
      </c>
      <c r="B59" s="46" t="s">
        <v>43</v>
      </c>
      <c r="C59" s="47">
        <v>0</v>
      </c>
      <c r="D59" s="52">
        <v>0</v>
      </c>
      <c r="E59" s="47">
        <v>0</v>
      </c>
      <c r="F59" s="52">
        <v>0</v>
      </c>
      <c r="G59" s="47">
        <v>2</v>
      </c>
      <c r="H59" s="52">
        <v>27378.92</v>
      </c>
      <c r="I59" s="47">
        <v>3</v>
      </c>
      <c r="J59" s="52">
        <v>41068.379999999997</v>
      </c>
      <c r="K59" s="47">
        <v>1</v>
      </c>
      <c r="L59" s="52">
        <v>13689.45</v>
      </c>
      <c r="M59" s="47">
        <v>0</v>
      </c>
      <c r="N59" s="52">
        <v>0</v>
      </c>
      <c r="O59" s="47">
        <v>0</v>
      </c>
      <c r="P59" s="52">
        <v>0</v>
      </c>
      <c r="Q59" s="52">
        <f>SUM(D59,F59,H59,J59,L59,N59,P59)</f>
        <v>82136.749999999985</v>
      </c>
      <c r="R59" s="52">
        <v>82136.75</v>
      </c>
      <c r="S59" s="52">
        <f>R59-Q59</f>
        <v>0</v>
      </c>
      <c r="T59" s="47">
        <f t="shared" si="0"/>
        <v>6</v>
      </c>
      <c r="U59" s="47">
        <v>6</v>
      </c>
      <c r="V59" s="47">
        <f t="shared" si="1"/>
        <v>0</v>
      </c>
    </row>
    <row r="60" spans="1:22" ht="48" x14ac:dyDescent="0.3">
      <c r="A60" s="73"/>
      <c r="B60" s="46" t="s">
        <v>15</v>
      </c>
      <c r="C60" s="47">
        <v>0</v>
      </c>
      <c r="D60" s="54"/>
      <c r="E60" s="47">
        <v>0</v>
      </c>
      <c r="F60" s="54"/>
      <c r="G60" s="47">
        <v>2</v>
      </c>
      <c r="H60" s="54"/>
      <c r="I60" s="47">
        <v>3</v>
      </c>
      <c r="J60" s="54"/>
      <c r="K60" s="47">
        <v>1</v>
      </c>
      <c r="L60" s="54"/>
      <c r="M60" s="47">
        <v>0</v>
      </c>
      <c r="N60" s="54"/>
      <c r="O60" s="47">
        <v>0</v>
      </c>
      <c r="P60" s="54"/>
      <c r="Q60" s="54"/>
      <c r="R60" s="54"/>
      <c r="S60" s="54"/>
      <c r="T60" s="47">
        <f t="shared" si="0"/>
        <v>6</v>
      </c>
      <c r="U60" s="47">
        <v>6</v>
      </c>
      <c r="V60" s="47">
        <f t="shared" si="1"/>
        <v>0</v>
      </c>
    </row>
    <row r="61" spans="1:22" x14ac:dyDescent="0.3">
      <c r="A61" s="70" t="s">
        <v>47</v>
      </c>
      <c r="B61" s="46" t="s">
        <v>45</v>
      </c>
      <c r="C61" s="47">
        <v>0</v>
      </c>
      <c r="D61" s="52">
        <v>0</v>
      </c>
      <c r="E61" s="47">
        <v>0</v>
      </c>
      <c r="F61" s="52">
        <v>0</v>
      </c>
      <c r="G61" s="47">
        <v>2</v>
      </c>
      <c r="H61" s="52">
        <f>R61/6*2</f>
        <v>30712.25</v>
      </c>
      <c r="I61" s="47">
        <v>2</v>
      </c>
      <c r="J61" s="52">
        <v>30712.25</v>
      </c>
      <c r="K61" s="47">
        <v>2</v>
      </c>
      <c r="L61" s="52">
        <v>30712.25</v>
      </c>
      <c r="M61" s="47">
        <v>0</v>
      </c>
      <c r="N61" s="52">
        <v>0</v>
      </c>
      <c r="O61" s="47">
        <v>0</v>
      </c>
      <c r="P61" s="52">
        <v>0</v>
      </c>
      <c r="Q61" s="52">
        <f>SUM(D61,F61,H61,J61,L61,N61,P61)</f>
        <v>92136.75</v>
      </c>
      <c r="R61" s="52">
        <v>92136.75</v>
      </c>
      <c r="S61" s="52">
        <f>R61-Q61</f>
        <v>0</v>
      </c>
      <c r="T61" s="47">
        <f t="shared" si="0"/>
        <v>6</v>
      </c>
      <c r="U61" s="47">
        <v>6</v>
      </c>
      <c r="V61" s="47">
        <f t="shared" si="1"/>
        <v>0</v>
      </c>
    </row>
    <row r="62" spans="1:22" ht="36" x14ac:dyDescent="0.3">
      <c r="A62" s="75"/>
      <c r="B62" s="46" t="s">
        <v>46</v>
      </c>
      <c r="C62" s="47">
        <v>0</v>
      </c>
      <c r="D62" s="53"/>
      <c r="E62" s="47">
        <v>0</v>
      </c>
      <c r="F62" s="53"/>
      <c r="G62" s="47">
        <v>2</v>
      </c>
      <c r="H62" s="53"/>
      <c r="I62" s="47">
        <v>2</v>
      </c>
      <c r="J62" s="53"/>
      <c r="K62" s="47">
        <v>2</v>
      </c>
      <c r="L62" s="53"/>
      <c r="M62" s="47">
        <v>0</v>
      </c>
      <c r="N62" s="53"/>
      <c r="O62" s="47">
        <v>0</v>
      </c>
      <c r="P62" s="53"/>
      <c r="Q62" s="53"/>
      <c r="R62" s="53"/>
      <c r="S62" s="53"/>
      <c r="T62" s="47">
        <f t="shared" si="0"/>
        <v>6</v>
      </c>
      <c r="U62" s="47">
        <v>6</v>
      </c>
      <c r="V62" s="47">
        <f t="shared" si="1"/>
        <v>0</v>
      </c>
    </row>
    <row r="63" spans="1:22" ht="48" x14ac:dyDescent="0.3">
      <c r="A63" s="73"/>
      <c r="B63" s="46" t="s">
        <v>9</v>
      </c>
      <c r="C63" s="47">
        <v>0</v>
      </c>
      <c r="D63" s="54"/>
      <c r="E63" s="47">
        <v>0</v>
      </c>
      <c r="F63" s="54"/>
      <c r="G63" s="47">
        <v>2</v>
      </c>
      <c r="H63" s="54"/>
      <c r="I63" s="47">
        <v>2</v>
      </c>
      <c r="J63" s="54"/>
      <c r="K63" s="47">
        <v>2</v>
      </c>
      <c r="L63" s="54"/>
      <c r="M63" s="47">
        <v>0</v>
      </c>
      <c r="N63" s="54"/>
      <c r="O63" s="47">
        <v>0</v>
      </c>
      <c r="P63" s="54"/>
      <c r="Q63" s="54"/>
      <c r="R63" s="54"/>
      <c r="S63" s="54"/>
      <c r="T63" s="47">
        <f t="shared" si="0"/>
        <v>6</v>
      </c>
      <c r="U63" s="47">
        <v>6</v>
      </c>
      <c r="V63" s="47">
        <f t="shared" si="1"/>
        <v>0</v>
      </c>
    </row>
    <row r="64" spans="1:22" ht="24" x14ac:dyDescent="0.3">
      <c r="A64" s="57" t="s">
        <v>50</v>
      </c>
      <c r="B64" s="46" t="s">
        <v>48</v>
      </c>
      <c r="C64" s="47">
        <v>0</v>
      </c>
      <c r="D64" s="56">
        <v>0</v>
      </c>
      <c r="E64" s="47">
        <v>0</v>
      </c>
      <c r="F64" s="56">
        <v>0</v>
      </c>
      <c r="G64" s="47">
        <v>0</v>
      </c>
      <c r="H64" s="56">
        <v>0</v>
      </c>
      <c r="I64" s="47">
        <v>0</v>
      </c>
      <c r="J64" s="56">
        <v>0</v>
      </c>
      <c r="K64" s="47">
        <v>6</v>
      </c>
      <c r="L64" s="56">
        <v>32000</v>
      </c>
      <c r="M64" s="47">
        <v>0</v>
      </c>
      <c r="N64" s="56">
        <v>0</v>
      </c>
      <c r="O64" s="47">
        <v>0</v>
      </c>
      <c r="P64" s="56">
        <v>0</v>
      </c>
      <c r="Q64" s="52">
        <f>SUM(D64,F64,H64,J64,L64,N64,P64)</f>
        <v>32000</v>
      </c>
      <c r="R64" s="52">
        <v>32000</v>
      </c>
      <c r="S64" s="52">
        <f>R64-Q64</f>
        <v>0</v>
      </c>
      <c r="T64" s="47">
        <f t="shared" si="0"/>
        <v>6</v>
      </c>
      <c r="U64" s="47">
        <v>6</v>
      </c>
      <c r="V64" s="47">
        <f t="shared" si="1"/>
        <v>0</v>
      </c>
    </row>
    <row r="65" spans="1:22" ht="36" x14ac:dyDescent="0.3">
      <c r="A65" s="57"/>
      <c r="B65" s="46" t="s">
        <v>49</v>
      </c>
      <c r="C65" s="47">
        <v>0</v>
      </c>
      <c r="D65" s="56"/>
      <c r="E65" s="47">
        <v>0</v>
      </c>
      <c r="F65" s="56"/>
      <c r="G65" s="47">
        <v>0</v>
      </c>
      <c r="H65" s="56"/>
      <c r="I65" s="47">
        <v>0</v>
      </c>
      <c r="J65" s="56"/>
      <c r="K65" s="47">
        <v>3</v>
      </c>
      <c r="L65" s="56"/>
      <c r="M65" s="47">
        <v>0</v>
      </c>
      <c r="N65" s="56"/>
      <c r="O65" s="47">
        <v>0</v>
      </c>
      <c r="P65" s="56"/>
      <c r="Q65" s="53"/>
      <c r="R65" s="53"/>
      <c r="S65" s="53"/>
      <c r="T65" s="47">
        <f t="shared" si="0"/>
        <v>3</v>
      </c>
      <c r="U65" s="47">
        <v>3</v>
      </c>
      <c r="V65" s="47">
        <f t="shared" si="1"/>
        <v>0</v>
      </c>
    </row>
    <row r="66" spans="1:22" ht="48" x14ac:dyDescent="0.3">
      <c r="A66" s="57"/>
      <c r="B66" s="46" t="s">
        <v>9</v>
      </c>
      <c r="C66" s="47">
        <v>0</v>
      </c>
      <c r="D66" s="56"/>
      <c r="E66" s="47">
        <v>0</v>
      </c>
      <c r="F66" s="56"/>
      <c r="G66" s="47">
        <v>0</v>
      </c>
      <c r="H66" s="56"/>
      <c r="I66" s="47">
        <v>0</v>
      </c>
      <c r="J66" s="56"/>
      <c r="K66" s="47">
        <v>3</v>
      </c>
      <c r="L66" s="56"/>
      <c r="M66" s="47">
        <v>0</v>
      </c>
      <c r="N66" s="56"/>
      <c r="O66" s="47">
        <v>0</v>
      </c>
      <c r="P66" s="56"/>
      <c r="Q66" s="54"/>
      <c r="R66" s="54"/>
      <c r="S66" s="54"/>
      <c r="T66" s="47">
        <f t="shared" si="0"/>
        <v>3</v>
      </c>
      <c r="U66" s="47">
        <v>3</v>
      </c>
      <c r="V66" s="47">
        <f t="shared" si="1"/>
        <v>0</v>
      </c>
    </row>
    <row r="67" spans="1:22" x14ac:dyDescent="0.3">
      <c r="A67" s="57" t="s">
        <v>53</v>
      </c>
      <c r="B67" s="46" t="s">
        <v>51</v>
      </c>
      <c r="C67" s="47">
        <v>0</v>
      </c>
      <c r="D67" s="52">
        <v>0</v>
      </c>
      <c r="E67" s="47">
        <v>0</v>
      </c>
      <c r="F67" s="52">
        <v>0</v>
      </c>
      <c r="G67" s="47">
        <v>0</v>
      </c>
      <c r="H67" s="52">
        <v>0</v>
      </c>
      <c r="I67" s="47">
        <v>0</v>
      </c>
      <c r="J67" s="52">
        <v>0</v>
      </c>
      <c r="K67" s="47">
        <v>1</v>
      </c>
      <c r="L67" s="52">
        <v>22000</v>
      </c>
      <c r="M67" s="47">
        <v>0</v>
      </c>
      <c r="N67" s="52">
        <v>0</v>
      </c>
      <c r="O67" s="47">
        <v>0</v>
      </c>
      <c r="P67" s="52">
        <v>0</v>
      </c>
      <c r="Q67" s="52">
        <f>SUM(D67,F67,H67,J67,L67,N67,P67)</f>
        <v>22000</v>
      </c>
      <c r="R67" s="52">
        <v>22000</v>
      </c>
      <c r="S67" s="52">
        <f>R67-Q67</f>
        <v>0</v>
      </c>
      <c r="T67" s="47">
        <f t="shared" si="0"/>
        <v>1</v>
      </c>
      <c r="U67" s="47">
        <v>1</v>
      </c>
      <c r="V67" s="47">
        <f t="shared" si="1"/>
        <v>0</v>
      </c>
    </row>
    <row r="68" spans="1:22" ht="48" x14ac:dyDescent="0.3">
      <c r="A68" s="57"/>
      <c r="B68" s="46" t="s">
        <v>52</v>
      </c>
      <c r="C68" s="47">
        <v>0</v>
      </c>
      <c r="D68" s="53"/>
      <c r="E68" s="47">
        <v>0</v>
      </c>
      <c r="F68" s="53"/>
      <c r="G68" s="47">
        <v>0</v>
      </c>
      <c r="H68" s="53"/>
      <c r="I68" s="47">
        <v>0</v>
      </c>
      <c r="J68" s="53"/>
      <c r="K68" s="47">
        <v>1</v>
      </c>
      <c r="L68" s="53"/>
      <c r="M68" s="47">
        <v>0</v>
      </c>
      <c r="N68" s="53"/>
      <c r="O68" s="47">
        <v>0</v>
      </c>
      <c r="P68" s="53"/>
      <c r="Q68" s="53"/>
      <c r="R68" s="53"/>
      <c r="S68" s="53"/>
      <c r="T68" s="47">
        <f t="shared" ref="T68:T69" si="8">SUM(C68,E68,G68,I68,K68,M68,O68)</f>
        <v>1</v>
      </c>
      <c r="U68" s="47">
        <v>1</v>
      </c>
      <c r="V68" s="47">
        <f t="shared" ref="V68:V69" si="9">U68-T68</f>
        <v>0</v>
      </c>
    </row>
    <row r="69" spans="1:22" ht="36" x14ac:dyDescent="0.3">
      <c r="A69" s="57"/>
      <c r="B69" s="46" t="s">
        <v>46</v>
      </c>
      <c r="C69" s="47">
        <v>0</v>
      </c>
      <c r="D69" s="54"/>
      <c r="E69" s="47">
        <v>0</v>
      </c>
      <c r="F69" s="54"/>
      <c r="G69" s="47">
        <v>0</v>
      </c>
      <c r="H69" s="54"/>
      <c r="I69" s="47">
        <v>0</v>
      </c>
      <c r="J69" s="54"/>
      <c r="K69" s="47">
        <v>1</v>
      </c>
      <c r="L69" s="54"/>
      <c r="M69" s="47">
        <v>0</v>
      </c>
      <c r="N69" s="54"/>
      <c r="O69" s="47">
        <v>0</v>
      </c>
      <c r="P69" s="54"/>
      <c r="Q69" s="54"/>
      <c r="R69" s="54"/>
      <c r="S69" s="54"/>
      <c r="T69" s="47">
        <f t="shared" si="8"/>
        <v>1</v>
      </c>
      <c r="U69" s="47">
        <v>1</v>
      </c>
      <c r="V69" s="47">
        <f t="shared" si="9"/>
        <v>0</v>
      </c>
    </row>
    <row r="70" spans="1:22" x14ac:dyDescent="0.3">
      <c r="A70" s="86" t="str">
        <f>A44</f>
        <v>razem EFRROW</v>
      </c>
      <c r="B70" s="86"/>
      <c r="C70" s="87"/>
      <c r="D70" s="48">
        <f>SUM(D59,D61,D64,D67)</f>
        <v>0</v>
      </c>
      <c r="E70" s="87"/>
      <c r="F70" s="48">
        <f>SUM(F59,F61,F64,F67)</f>
        <v>0</v>
      </c>
      <c r="G70" s="87"/>
      <c r="H70" s="48">
        <f>SUM(H59,H61,H64,H67)</f>
        <v>58091.17</v>
      </c>
      <c r="I70" s="87"/>
      <c r="J70" s="48">
        <f>SUM(J59,J61,J64,J67)</f>
        <v>71780.63</v>
      </c>
      <c r="K70" s="87"/>
      <c r="L70" s="48">
        <f>SUM(L59,L61,L64,L67)</f>
        <v>98401.7</v>
      </c>
      <c r="M70" s="87"/>
      <c r="N70" s="48">
        <f>SUM(N59,N61,N64,N67)</f>
        <v>0</v>
      </c>
      <c r="O70" s="87"/>
      <c r="P70" s="48">
        <f>SUM(P59,P61,P64,P67)</f>
        <v>0</v>
      </c>
      <c r="Q70" s="48">
        <f>SUM(D70,F70,H70,J70,L70,N70,P70)</f>
        <v>228273.5</v>
      </c>
      <c r="R70" s="48">
        <f>SUM(R59,R61,R64,R67)</f>
        <v>228273.5</v>
      </c>
      <c r="S70" s="48">
        <f>R70-Q70</f>
        <v>0</v>
      </c>
      <c r="T70" s="87"/>
      <c r="U70" s="87"/>
      <c r="V70" s="87"/>
    </row>
    <row r="71" spans="1:22" x14ac:dyDescent="0.3">
      <c r="A71" s="86" t="str">
        <f>A45</f>
        <v>razem EFRR</v>
      </c>
      <c r="B71" s="86"/>
      <c r="C71" s="87"/>
      <c r="D71" s="48">
        <f>SUM(D54)</f>
        <v>0</v>
      </c>
      <c r="E71" s="87"/>
      <c r="F71" s="48">
        <f>SUM(F54)</f>
        <v>108143.65666666666</v>
      </c>
      <c r="G71" s="87"/>
      <c r="H71" s="50"/>
      <c r="I71" s="87"/>
      <c r="J71" s="48">
        <f>SUM(J54)</f>
        <v>108143.66</v>
      </c>
      <c r="K71" s="87"/>
      <c r="L71" s="48">
        <f>SUM(L54)</f>
        <v>108143.65</v>
      </c>
      <c r="M71" s="87"/>
      <c r="N71" s="48">
        <f>N54</f>
        <v>0</v>
      </c>
      <c r="O71" s="87"/>
      <c r="P71" s="48">
        <f>SUM(P54)</f>
        <v>0</v>
      </c>
      <c r="Q71" s="48">
        <f t="shared" ref="Q71:Q73" si="10">SUM(D71,F71,H71,J71,L71,N71,P71)</f>
        <v>324430.96666666667</v>
      </c>
      <c r="R71" s="48">
        <f>SUM(R4,R35,R41,R54)</f>
        <v>1856577.6300000001</v>
      </c>
      <c r="S71" s="48">
        <f t="shared" ref="S71:S82" si="11">R71-Q71</f>
        <v>1532146.6633333336</v>
      </c>
      <c r="T71" s="87"/>
      <c r="U71" s="87"/>
      <c r="V71" s="87"/>
    </row>
    <row r="72" spans="1:22" x14ac:dyDescent="0.3">
      <c r="A72" s="55" t="s">
        <v>54</v>
      </c>
      <c r="B72" s="55"/>
      <c r="C72" s="87"/>
      <c r="D72" s="48">
        <f>D56</f>
        <v>0</v>
      </c>
      <c r="E72" s="87"/>
      <c r="F72" s="48">
        <f>F56</f>
        <v>200000</v>
      </c>
      <c r="G72" s="87"/>
      <c r="H72" s="50"/>
      <c r="I72" s="87"/>
      <c r="J72" s="48">
        <f>J56</f>
        <v>180000</v>
      </c>
      <c r="K72" s="87"/>
      <c r="L72" s="48">
        <f>L56</f>
        <v>200000</v>
      </c>
      <c r="M72" s="87"/>
      <c r="N72" s="48">
        <f>N56</f>
        <v>68861.929999999993</v>
      </c>
      <c r="O72" s="87"/>
      <c r="P72" s="48">
        <f>P56</f>
        <v>0</v>
      </c>
      <c r="Q72" s="48">
        <f t="shared" si="10"/>
        <v>648861.92999999993</v>
      </c>
      <c r="R72" s="48">
        <f>R56</f>
        <v>648861.93000000005</v>
      </c>
      <c r="S72" s="48">
        <f t="shared" si="11"/>
        <v>0</v>
      </c>
      <c r="T72" s="87"/>
      <c r="U72" s="87"/>
      <c r="V72" s="87"/>
    </row>
    <row r="73" spans="1:22" x14ac:dyDescent="0.3">
      <c r="A73" s="86" t="s">
        <v>55</v>
      </c>
      <c r="B73" s="86"/>
      <c r="C73" s="49"/>
      <c r="D73" s="48">
        <f>SUM(D70:D72)</f>
        <v>0</v>
      </c>
      <c r="E73" s="49"/>
      <c r="F73" s="48">
        <f>SUM(F70:F72)</f>
        <v>308143.65666666668</v>
      </c>
      <c r="G73" s="49"/>
      <c r="H73" s="48">
        <f>SUM(H70:H72)</f>
        <v>58091.17</v>
      </c>
      <c r="I73" s="49"/>
      <c r="J73" s="48">
        <f>SUM(J70:J72)</f>
        <v>359924.29000000004</v>
      </c>
      <c r="K73" s="49"/>
      <c r="L73" s="48">
        <f>SUM(L70:L72)</f>
        <v>406545.35</v>
      </c>
      <c r="M73" s="49"/>
      <c r="N73" s="48">
        <f>SUM(N70:N72)</f>
        <v>68861.929999999993</v>
      </c>
      <c r="O73" s="49"/>
      <c r="P73" s="48">
        <f>SUM(P70:P72)</f>
        <v>0</v>
      </c>
      <c r="Q73" s="48">
        <f t="shared" si="10"/>
        <v>1201566.3966666667</v>
      </c>
      <c r="R73" s="48">
        <f>SUM(R70:R72)</f>
        <v>2733713.06</v>
      </c>
      <c r="S73" s="48">
        <f t="shared" si="11"/>
        <v>1532146.6633333333</v>
      </c>
      <c r="T73" s="81"/>
      <c r="U73" s="81"/>
      <c r="V73" s="81"/>
    </row>
    <row r="74" spans="1:22" ht="40.200000000000003" customHeight="1" x14ac:dyDescent="0.3">
      <c r="A74" s="44" t="s">
        <v>84</v>
      </c>
      <c r="B74" s="44"/>
      <c r="C74" s="47">
        <v>0</v>
      </c>
      <c r="D74" s="49"/>
      <c r="E74" s="47">
        <v>25</v>
      </c>
      <c r="F74" s="49"/>
      <c r="G74" s="47">
        <v>0</v>
      </c>
      <c r="H74" s="49"/>
      <c r="I74" s="47">
        <v>25</v>
      </c>
      <c r="J74" s="49"/>
      <c r="K74" s="47">
        <v>30</v>
      </c>
      <c r="L74" s="49"/>
      <c r="M74" s="47">
        <v>0</v>
      </c>
      <c r="N74" s="49"/>
      <c r="O74" s="47">
        <v>0</v>
      </c>
      <c r="P74" s="81"/>
      <c r="Q74" s="88"/>
      <c r="R74" s="88"/>
      <c r="S74" s="48">
        <f t="shared" si="11"/>
        <v>0</v>
      </c>
      <c r="T74" s="47">
        <f>SUM(C74,E74,G74,I74,K74,M74,O74)</f>
        <v>80</v>
      </c>
      <c r="U74" s="47">
        <v>80</v>
      </c>
      <c r="V74" s="47">
        <f>U74-T74</f>
        <v>0</v>
      </c>
    </row>
    <row r="75" spans="1:22" ht="34.200000000000003" customHeight="1" x14ac:dyDescent="0.3">
      <c r="A75" s="44" t="s">
        <v>85</v>
      </c>
      <c r="B75" s="44"/>
      <c r="C75" s="47">
        <v>0</v>
      </c>
      <c r="D75" s="49"/>
      <c r="E75" s="47">
        <v>0</v>
      </c>
      <c r="F75" s="49"/>
      <c r="G75" s="47">
        <v>0</v>
      </c>
      <c r="H75" s="49"/>
      <c r="I75" s="47">
        <v>12</v>
      </c>
      <c r="J75" s="49"/>
      <c r="K75" s="47">
        <v>10</v>
      </c>
      <c r="L75" s="49"/>
      <c r="M75" s="47">
        <v>8</v>
      </c>
      <c r="N75" s="49"/>
      <c r="O75" s="47">
        <v>0</v>
      </c>
      <c r="P75" s="81"/>
      <c r="Q75" s="88"/>
      <c r="R75" s="88"/>
      <c r="S75" s="48">
        <f t="shared" si="11"/>
        <v>0</v>
      </c>
      <c r="T75" s="47">
        <f t="shared" ref="T75:T79" si="12">SUM(C75,E75,G75,I75,K75,M75,O75)</f>
        <v>30</v>
      </c>
      <c r="U75" s="47">
        <v>30</v>
      </c>
      <c r="V75" s="47">
        <f t="shared" ref="V75:V79" si="13">U75-T75</f>
        <v>0</v>
      </c>
    </row>
    <row r="76" spans="1:22" ht="34.200000000000003" customHeight="1" x14ac:dyDescent="0.3">
      <c r="A76" s="64" t="s">
        <v>86</v>
      </c>
      <c r="B76" s="65"/>
      <c r="C76" s="47">
        <v>0</v>
      </c>
      <c r="D76" s="49"/>
      <c r="E76" s="47">
        <v>0</v>
      </c>
      <c r="F76" s="49"/>
      <c r="G76" s="47">
        <v>0</v>
      </c>
      <c r="H76" s="49"/>
      <c r="I76" s="47">
        <v>20</v>
      </c>
      <c r="J76" s="49"/>
      <c r="K76" s="47">
        <v>80</v>
      </c>
      <c r="L76" s="49"/>
      <c r="M76" s="47">
        <v>20</v>
      </c>
      <c r="N76" s="49"/>
      <c r="O76" s="47">
        <v>0</v>
      </c>
      <c r="P76" s="81"/>
      <c r="Q76" s="88"/>
      <c r="R76" s="88"/>
      <c r="S76" s="48"/>
      <c r="T76" s="47">
        <f t="shared" si="12"/>
        <v>120</v>
      </c>
      <c r="U76" s="47">
        <v>120</v>
      </c>
      <c r="V76" s="47">
        <f t="shared" si="13"/>
        <v>0</v>
      </c>
    </row>
    <row r="77" spans="1:22" ht="34.200000000000003" customHeight="1" x14ac:dyDescent="0.3">
      <c r="A77" s="64" t="s">
        <v>87</v>
      </c>
      <c r="B77" s="65"/>
      <c r="C77" s="47">
        <v>0</v>
      </c>
      <c r="D77" s="49"/>
      <c r="E77" s="47">
        <v>0</v>
      </c>
      <c r="F77" s="49"/>
      <c r="G77" s="47">
        <v>0</v>
      </c>
      <c r="H77" s="49"/>
      <c r="I77" s="47">
        <v>30</v>
      </c>
      <c r="J77" s="49"/>
      <c r="K77" s="47">
        <v>30</v>
      </c>
      <c r="L77" s="49"/>
      <c r="M77" s="47">
        <v>30</v>
      </c>
      <c r="N77" s="49"/>
      <c r="O77" s="47">
        <v>0</v>
      </c>
      <c r="P77" s="81"/>
      <c r="Q77" s="88"/>
      <c r="R77" s="88"/>
      <c r="S77" s="48"/>
      <c r="T77" s="47">
        <f t="shared" si="12"/>
        <v>90</v>
      </c>
      <c r="U77" s="47">
        <v>90</v>
      </c>
      <c r="V77" s="47">
        <f t="shared" si="13"/>
        <v>0</v>
      </c>
    </row>
    <row r="78" spans="1:22" ht="100.8" customHeight="1" x14ac:dyDescent="0.3">
      <c r="A78" s="64" t="s">
        <v>92</v>
      </c>
      <c r="B78" s="65"/>
      <c r="C78" s="47">
        <v>0</v>
      </c>
      <c r="D78" s="49"/>
      <c r="E78" s="47">
        <v>0</v>
      </c>
      <c r="F78" s="49"/>
      <c r="G78" s="47">
        <v>0</v>
      </c>
      <c r="H78" s="49"/>
      <c r="I78" s="47">
        <v>0</v>
      </c>
      <c r="J78" s="49"/>
      <c r="K78" s="47">
        <v>0</v>
      </c>
      <c r="L78" s="49"/>
      <c r="M78" s="47">
        <v>30</v>
      </c>
      <c r="N78" s="49"/>
      <c r="O78" s="47">
        <v>0</v>
      </c>
      <c r="P78" s="81"/>
      <c r="Q78" s="88"/>
      <c r="R78" s="88"/>
      <c r="S78" s="48"/>
      <c r="T78" s="47">
        <f t="shared" si="12"/>
        <v>30</v>
      </c>
      <c r="U78" s="47">
        <v>30</v>
      </c>
      <c r="V78" s="47">
        <f t="shared" si="13"/>
        <v>0</v>
      </c>
    </row>
    <row r="79" spans="1:22" ht="99" customHeight="1" x14ac:dyDescent="0.3">
      <c r="A79" s="64" t="s">
        <v>93</v>
      </c>
      <c r="B79" s="65"/>
      <c r="C79" s="47">
        <v>0</v>
      </c>
      <c r="D79" s="49"/>
      <c r="E79" s="47">
        <v>0</v>
      </c>
      <c r="F79" s="49"/>
      <c r="G79" s="47">
        <v>0</v>
      </c>
      <c r="H79" s="49"/>
      <c r="I79" s="47">
        <v>0</v>
      </c>
      <c r="J79" s="49"/>
      <c r="K79" s="47">
        <v>0</v>
      </c>
      <c r="L79" s="49"/>
      <c r="M79" s="47">
        <v>0</v>
      </c>
      <c r="N79" s="49"/>
      <c r="O79" s="47">
        <v>10</v>
      </c>
      <c r="P79" s="81"/>
      <c r="Q79" s="88"/>
      <c r="R79" s="88"/>
      <c r="S79" s="48"/>
      <c r="T79" s="47">
        <f t="shared" si="12"/>
        <v>10</v>
      </c>
      <c r="U79" s="47">
        <v>10</v>
      </c>
      <c r="V79" s="47">
        <f t="shared" si="13"/>
        <v>0</v>
      </c>
    </row>
    <row r="80" spans="1:22" x14ac:dyDescent="0.3">
      <c r="A80" s="30" t="s">
        <v>56</v>
      </c>
      <c r="B80" s="30"/>
      <c r="C80" s="8"/>
      <c r="D80" s="4">
        <f>SUM(D22,D46,D73)</f>
        <v>50000</v>
      </c>
      <c r="E80" s="6"/>
      <c r="F80" s="4">
        <f>SUM(F22,F46,F73)</f>
        <v>726156.08666666667</v>
      </c>
      <c r="G80" s="6"/>
      <c r="H80" s="9"/>
      <c r="I80" s="6"/>
      <c r="J80" s="4">
        <f>SUM(J22,J46,J73)</f>
        <v>1362159.2571428572</v>
      </c>
      <c r="K80" s="6"/>
      <c r="L80" s="4">
        <f>SUM(L22,L46,L73)</f>
        <v>1128927.08</v>
      </c>
      <c r="M80" s="6"/>
      <c r="N80" s="4">
        <f>SUM(N22,N46,N73)</f>
        <v>441475.35000000003</v>
      </c>
      <c r="O80" s="6"/>
      <c r="P80" s="4">
        <f>SUM(P22,P46,P73)</f>
        <v>190840.58</v>
      </c>
      <c r="Q80" s="5">
        <f>SUM(D80,F80,H80,J80,L80,N80,P80)</f>
        <v>3899558.3538095239</v>
      </c>
      <c r="R80" s="5">
        <v>4505439.5603225809</v>
      </c>
      <c r="S80" s="5">
        <f t="shared" si="11"/>
        <v>605881.206513057</v>
      </c>
      <c r="T80" s="8"/>
      <c r="U80" s="8"/>
      <c r="V80" s="8"/>
    </row>
    <row r="81" spans="1:22" x14ac:dyDescent="0.3">
      <c r="A81" s="28" t="s">
        <v>69</v>
      </c>
      <c r="B81" s="29"/>
      <c r="C81" s="8"/>
      <c r="D81" s="4">
        <f>SUM(D21,D45,D71)</f>
        <v>0</v>
      </c>
      <c r="E81" s="6"/>
      <c r="F81" s="4">
        <f>SUM(F21,F45,F71)</f>
        <v>314473.07666666666</v>
      </c>
      <c r="G81" s="6"/>
      <c r="H81" s="9"/>
      <c r="I81" s="6"/>
      <c r="J81" s="4">
        <f>SUM(J21,J45,J71)</f>
        <v>840541.99714285717</v>
      </c>
      <c r="K81" s="6"/>
      <c r="L81" s="4">
        <f>SUM(L21,L45,L71)</f>
        <v>482570.29000000004</v>
      </c>
      <c r="M81" s="6"/>
      <c r="N81" s="4">
        <f>SUM(N21,N45,N71)</f>
        <v>218992.26</v>
      </c>
      <c r="O81" s="6"/>
      <c r="P81" s="4">
        <f>SUM(P21,P45,P71)</f>
        <v>0</v>
      </c>
      <c r="Q81" s="5">
        <f t="shared" ref="Q81" si="14">SUM(D81,F81,H81,J81,L81,N81,P81)</f>
        <v>1856577.6238095239</v>
      </c>
      <c r="R81" s="5">
        <f>SUM(R4,R35,R41,R54)</f>
        <v>1856577.6300000001</v>
      </c>
      <c r="S81" s="5">
        <f t="shared" si="11"/>
        <v>6.1904762405902147E-3</v>
      </c>
      <c r="T81" s="8"/>
      <c r="U81" s="8"/>
      <c r="V81" s="8"/>
    </row>
    <row r="82" spans="1:22" x14ac:dyDescent="0.3">
      <c r="A82" s="28" t="s">
        <v>70</v>
      </c>
      <c r="B82" s="29"/>
      <c r="C82" s="8"/>
      <c r="D82" s="4">
        <f>SUM(D72)</f>
        <v>0</v>
      </c>
      <c r="E82" s="6"/>
      <c r="F82" s="4">
        <f>F72</f>
        <v>200000</v>
      </c>
      <c r="G82" s="6"/>
      <c r="H82" s="9"/>
      <c r="I82" s="6"/>
      <c r="J82" s="4">
        <f>J72</f>
        <v>180000</v>
      </c>
      <c r="K82" s="6"/>
      <c r="L82" s="4">
        <f>L72</f>
        <v>200000</v>
      </c>
      <c r="M82" s="6"/>
      <c r="N82" s="4">
        <f>N72</f>
        <v>68861.929999999993</v>
      </c>
      <c r="O82" s="6"/>
      <c r="P82" s="4">
        <f>P72</f>
        <v>0</v>
      </c>
      <c r="Q82" s="5">
        <f>SUM(D82,F82,H82,J82,L82,N82,P82)</f>
        <v>648861.92999999993</v>
      </c>
      <c r="R82" s="5">
        <f>R72</f>
        <v>648861.93000000005</v>
      </c>
      <c r="S82" s="5">
        <f t="shared" si="11"/>
        <v>0</v>
      </c>
      <c r="T82" s="8"/>
      <c r="U82" s="8"/>
      <c r="V82" s="8"/>
    </row>
    <row r="83" spans="1:22" x14ac:dyDescent="0.3">
      <c r="A83" s="28" t="s">
        <v>67</v>
      </c>
      <c r="B83" s="29"/>
      <c r="C83" s="8"/>
      <c r="D83" s="18">
        <f>SUM(D20,D44,D70)</f>
        <v>50000</v>
      </c>
      <c r="E83" s="6"/>
      <c r="F83" s="18">
        <f>SUM(F20,F44,F70)</f>
        <v>211683.01</v>
      </c>
      <c r="G83" s="6"/>
      <c r="H83" s="20">
        <f>SUM(H20,H44,H70)</f>
        <v>605881.20000000007</v>
      </c>
      <c r="I83" s="6"/>
      <c r="J83" s="18">
        <f>SUM(J20,J44,J70)</f>
        <v>341617.26</v>
      </c>
      <c r="K83" s="6"/>
      <c r="L83" s="18">
        <f>SUM(L20,L44,L70)</f>
        <v>446356.79000000004</v>
      </c>
      <c r="M83" s="6"/>
      <c r="N83" s="18">
        <f>SUM(N20,N44,N70)</f>
        <v>153621.16</v>
      </c>
      <c r="O83" s="6"/>
      <c r="P83" s="18">
        <f>SUM(P20,P44,P70)</f>
        <v>190840.58</v>
      </c>
      <c r="Q83" s="19">
        <f>SUM(D83,F83,H83,J83,L83,N83,P83)</f>
        <v>2000000.0000000002</v>
      </c>
      <c r="R83" s="19">
        <v>2000000</v>
      </c>
      <c r="S83" s="19">
        <f t="shared" ref="S83" si="15">R83-Q83</f>
        <v>0</v>
      </c>
      <c r="T83" s="8"/>
      <c r="U83" s="8"/>
      <c r="V83" s="8"/>
    </row>
    <row r="84" spans="1:22" x14ac:dyDescent="0.3">
      <c r="A84" s="28" t="s">
        <v>68</v>
      </c>
      <c r="B84" s="29"/>
      <c r="C84" s="8"/>
      <c r="D84" s="4">
        <f>SUM(D20,D44,D70)</f>
        <v>50000</v>
      </c>
      <c r="E84" s="6"/>
      <c r="F84" s="4">
        <f>SUM(D83,F83)</f>
        <v>261683.01</v>
      </c>
      <c r="G84" s="6"/>
      <c r="H84" s="12">
        <f>SUM(F84,H83)</f>
        <v>867564.21000000008</v>
      </c>
      <c r="I84" s="6"/>
      <c r="J84" s="4">
        <f>H84+J83</f>
        <v>1209181.4700000002</v>
      </c>
      <c r="K84" s="6"/>
      <c r="L84" s="16">
        <f>SUM(J84+L83)</f>
        <v>1655538.2600000002</v>
      </c>
      <c r="M84" s="6"/>
      <c r="N84" s="4">
        <f>L84+N83</f>
        <v>1809159.4200000002</v>
      </c>
      <c r="O84" s="6"/>
      <c r="P84" s="4">
        <f>SUM(N84,P83)</f>
        <v>2000000.0000000002</v>
      </c>
      <c r="Q84" s="14"/>
      <c r="R84" s="5">
        <v>2000000</v>
      </c>
      <c r="S84" s="14"/>
      <c r="T84" s="8"/>
      <c r="U84" s="8"/>
      <c r="V84" s="8"/>
    </row>
    <row r="85" spans="1:22" x14ac:dyDescent="0.3">
      <c r="A85" s="30" t="s">
        <v>60</v>
      </c>
      <c r="B85" s="30"/>
      <c r="C85" s="8"/>
      <c r="D85" s="4">
        <f>D84*100/R84</f>
        <v>2.5</v>
      </c>
      <c r="E85" s="6"/>
      <c r="F85" s="4">
        <f>F84*100/R84</f>
        <v>13.0841505</v>
      </c>
      <c r="G85" s="6"/>
      <c r="H85" s="12">
        <f>H84*100/R84</f>
        <v>43.378210500000009</v>
      </c>
      <c r="I85" s="6"/>
      <c r="J85" s="4">
        <f>J84*100/R84</f>
        <v>60.459073500000009</v>
      </c>
      <c r="K85" s="6"/>
      <c r="L85" s="16">
        <f>L84*100/R84</f>
        <v>82.776913000000022</v>
      </c>
      <c r="M85" s="6"/>
      <c r="N85" s="4">
        <f>N84*100/R84</f>
        <v>90.457971000000015</v>
      </c>
      <c r="O85" s="6"/>
      <c r="P85" s="4">
        <f>P84*100/R84</f>
        <v>100.00000000000001</v>
      </c>
      <c r="Q85" s="14"/>
      <c r="R85" s="14"/>
      <c r="S85" s="14"/>
      <c r="T85" s="8"/>
      <c r="U85" s="8"/>
      <c r="V85" s="8"/>
    </row>
    <row r="86" spans="1:22" x14ac:dyDescent="0.3">
      <c r="A86" s="30" t="s">
        <v>58</v>
      </c>
      <c r="B86" s="30"/>
      <c r="C86" s="8"/>
      <c r="D86" s="8"/>
      <c r="E86" s="8"/>
      <c r="F86" s="8"/>
      <c r="G86" s="8"/>
      <c r="H86" s="10">
        <f>R84*40/100</f>
        <v>800000</v>
      </c>
      <c r="I86" s="8"/>
      <c r="J86" s="8"/>
      <c r="K86" s="8"/>
      <c r="L86" s="13">
        <f>R84*80/100</f>
        <v>1600000</v>
      </c>
      <c r="M86" s="8"/>
      <c r="N86" s="8"/>
      <c r="O86" s="8"/>
      <c r="P86" s="8"/>
      <c r="Q86" s="14"/>
      <c r="R86" s="14"/>
      <c r="S86" s="14"/>
      <c r="T86" s="8"/>
      <c r="U86" s="8"/>
      <c r="V86" s="8"/>
    </row>
    <row r="87" spans="1:22" x14ac:dyDescent="0.3">
      <c r="A87" s="30" t="s">
        <v>59</v>
      </c>
      <c r="B87" s="30"/>
      <c r="C87" s="7"/>
      <c r="D87" s="7"/>
      <c r="E87" s="7"/>
      <c r="F87" s="7"/>
      <c r="G87" s="7"/>
      <c r="H87" s="11">
        <v>40</v>
      </c>
      <c r="I87" s="7"/>
      <c r="J87" s="7"/>
      <c r="K87" s="7"/>
      <c r="L87" s="11">
        <v>80</v>
      </c>
      <c r="M87" s="7"/>
      <c r="N87" s="7"/>
      <c r="O87" s="7"/>
      <c r="P87" s="7"/>
      <c r="Q87" s="15"/>
      <c r="R87" s="15"/>
      <c r="S87" s="15"/>
      <c r="T87" s="7"/>
      <c r="U87" s="7"/>
      <c r="V87" s="7"/>
    </row>
    <row r="88" spans="1:22" x14ac:dyDescent="0.3">
      <c r="A88" s="30" t="s">
        <v>71</v>
      </c>
      <c r="B88" s="30"/>
      <c r="C88" s="7"/>
      <c r="D88" s="18">
        <f>SUM(D81:D82)</f>
        <v>0</v>
      </c>
      <c r="E88" s="6"/>
      <c r="F88" s="18">
        <f>SUM(D88,F81:F82)</f>
        <v>514473.07666666666</v>
      </c>
      <c r="G88" s="6"/>
      <c r="H88" s="6"/>
      <c r="I88" s="6"/>
      <c r="J88" s="12">
        <f>SUM(F88,J81:J82)</f>
        <v>1535015.0738095238</v>
      </c>
      <c r="K88" s="6"/>
      <c r="L88" s="18">
        <f>SUM(J88,L81:L82)</f>
        <v>2217585.3638095241</v>
      </c>
      <c r="M88" s="6"/>
      <c r="N88" s="12">
        <f>SUM(L88,N81:N82)</f>
        <v>2505439.553809524</v>
      </c>
      <c r="O88" s="6"/>
      <c r="P88" s="18">
        <f>SUM(N88,P81:P82)</f>
        <v>2505439.553809524</v>
      </c>
      <c r="Q88" s="7"/>
      <c r="R88" s="7"/>
      <c r="S88" s="7"/>
      <c r="T88" s="2"/>
      <c r="U88" s="2"/>
      <c r="V88" s="2"/>
    </row>
    <row r="89" spans="1:22" x14ac:dyDescent="0.3">
      <c r="A89" s="31" t="s">
        <v>64</v>
      </c>
      <c r="B89" s="31"/>
      <c r="C89" s="7"/>
      <c r="D89" s="17">
        <f>D88*100/SUM(R81:R82)</f>
        <v>0</v>
      </c>
      <c r="E89" s="6"/>
      <c r="F89" s="22">
        <f>F88*100/SUM(R81:R82)</f>
        <v>20.534244165389751</v>
      </c>
      <c r="G89" s="6"/>
      <c r="H89" s="6"/>
      <c r="I89" s="6"/>
      <c r="J89" s="25">
        <f>J88*100/SUM(R81:R82)</f>
        <v>61.267296099113395</v>
      </c>
      <c r="K89" s="6"/>
      <c r="L89" s="18">
        <f>L88*100/SUM(R81:R82)</f>
        <v>88.510830562982093</v>
      </c>
      <c r="M89" s="6"/>
      <c r="N89" s="25">
        <f>N88*100/SUM(R81:R82)</f>
        <v>99.999999752918569</v>
      </c>
      <c r="O89" s="23"/>
      <c r="P89" s="22">
        <f>P88*100/SUM(R81:R82)</f>
        <v>99.999999752918569</v>
      </c>
      <c r="Q89" s="7"/>
      <c r="R89" s="7"/>
      <c r="S89" s="7"/>
      <c r="T89" s="2"/>
      <c r="U89" s="2"/>
      <c r="V89" s="2"/>
    </row>
    <row r="90" spans="1:22" x14ac:dyDescent="0.3">
      <c r="A90" s="31" t="s">
        <v>65</v>
      </c>
      <c r="B90" s="31"/>
      <c r="C90" s="7"/>
      <c r="D90" s="7"/>
      <c r="E90" s="7"/>
      <c r="F90" s="7"/>
      <c r="G90" s="7"/>
      <c r="H90" s="7"/>
      <c r="I90" s="7"/>
      <c r="J90" s="24">
        <f>SUM(R81:R82)*40/100</f>
        <v>1002175.824</v>
      </c>
      <c r="K90" s="7"/>
      <c r="L90" s="7"/>
      <c r="M90" s="7"/>
      <c r="N90" s="24">
        <f>SUM(R81:R82)*80/100</f>
        <v>2004351.648</v>
      </c>
      <c r="O90" s="7"/>
      <c r="P90" s="7"/>
      <c r="Q90" s="7"/>
      <c r="R90" s="7"/>
      <c r="S90" s="7"/>
      <c r="T90" s="2"/>
      <c r="U90" s="2"/>
      <c r="V90" s="2"/>
    </row>
    <row r="91" spans="1:22" x14ac:dyDescent="0.3">
      <c r="A91" s="31" t="s">
        <v>66</v>
      </c>
      <c r="B91" s="31"/>
      <c r="C91" s="7"/>
      <c r="D91" s="7"/>
      <c r="E91" s="7"/>
      <c r="F91" s="7"/>
      <c r="G91" s="7"/>
      <c r="H91" s="7"/>
      <c r="I91" s="7"/>
      <c r="J91" s="21">
        <v>50</v>
      </c>
      <c r="K91" s="7"/>
      <c r="L91" s="7"/>
      <c r="M91" s="7"/>
      <c r="N91" s="21">
        <v>80</v>
      </c>
      <c r="O91" s="7"/>
      <c r="P91" s="7"/>
      <c r="Q91" s="7"/>
      <c r="R91" s="7"/>
      <c r="S91" s="7"/>
      <c r="T91" s="2"/>
      <c r="U91" s="2"/>
      <c r="V91" s="2"/>
    </row>
    <row r="93" spans="1:22" x14ac:dyDescent="0.3">
      <c r="H93" s="26">
        <f>SUM(H9:H14,F9:F16)</f>
        <v>456521.70999999996</v>
      </c>
    </row>
    <row r="94" spans="1:22" x14ac:dyDescent="0.3">
      <c r="H94">
        <f>H93*100/H84</f>
        <v>52.62108610958029</v>
      </c>
      <c r="L94">
        <f>SUM(F9,F12,F15,H5,H9,H12,J5,J9,J15,L5,L9,L12)*100/SUM(F20,H20,J20,L20)</f>
        <v>95.596869118242935</v>
      </c>
      <c r="R94" s="26">
        <f>R81+R82</f>
        <v>2505439.56</v>
      </c>
    </row>
    <row r="95" spans="1:22" x14ac:dyDescent="0.3">
      <c r="H95">
        <f>H93*100/SUM(F20,H20)</f>
        <v>63.256108895097192</v>
      </c>
    </row>
    <row r="98" spans="8:9" x14ac:dyDescent="0.3">
      <c r="H98">
        <v>0.2</v>
      </c>
      <c r="I98">
        <v>100</v>
      </c>
    </row>
    <row r="99" spans="8:9" x14ac:dyDescent="0.3">
      <c r="H99">
        <v>7.0000000000000007E-2</v>
      </c>
      <c r="I99" s="27">
        <f>H99*I98/H98</f>
        <v>35</v>
      </c>
    </row>
  </sheetData>
  <mergeCells count="230">
    <mergeCell ref="A26:B26"/>
    <mergeCell ref="A28:B28"/>
    <mergeCell ref="A30:B30"/>
    <mergeCell ref="A88:B88"/>
    <mergeCell ref="A89:B89"/>
    <mergeCell ref="A90:B90"/>
    <mergeCell ref="A91:B91"/>
    <mergeCell ref="A83:B83"/>
    <mergeCell ref="A32:A34"/>
    <mergeCell ref="A48:B48"/>
    <mergeCell ref="A49:B49"/>
    <mergeCell ref="A50:B50"/>
    <mergeCell ref="A51:B51"/>
    <mergeCell ref="A52:B52"/>
    <mergeCell ref="A44:B44"/>
    <mergeCell ref="A45:B45"/>
    <mergeCell ref="A46:B46"/>
    <mergeCell ref="A47:B47"/>
    <mergeCell ref="A53:V53"/>
    <mergeCell ref="H54:H55"/>
    <mergeCell ref="R54:R55"/>
    <mergeCell ref="S54:S55"/>
    <mergeCell ref="L32:L34"/>
    <mergeCell ref="Q32:Q34"/>
    <mergeCell ref="A3:V3"/>
    <mergeCell ref="O1:P1"/>
    <mergeCell ref="C1:D1"/>
    <mergeCell ref="E1:F1"/>
    <mergeCell ref="G1:H1"/>
    <mergeCell ref="I1:J1"/>
    <mergeCell ref="K1:L1"/>
    <mergeCell ref="A1:A2"/>
    <mergeCell ref="B1:B2"/>
    <mergeCell ref="M1:N1"/>
    <mergeCell ref="A12:A14"/>
    <mergeCell ref="A15:A16"/>
    <mergeCell ref="D12:D14"/>
    <mergeCell ref="D15:D16"/>
    <mergeCell ref="P9:P11"/>
    <mergeCell ref="Q5:Q8"/>
    <mergeCell ref="R5:R8"/>
    <mergeCell ref="A9:A11"/>
    <mergeCell ref="D9:D11"/>
    <mergeCell ref="F9:F11"/>
    <mergeCell ref="H5:H8"/>
    <mergeCell ref="H9:H11"/>
    <mergeCell ref="A5:A8"/>
    <mergeCell ref="D5:D8"/>
    <mergeCell ref="F5:F8"/>
    <mergeCell ref="J15:J16"/>
    <mergeCell ref="L15:L16"/>
    <mergeCell ref="N15:N16"/>
    <mergeCell ref="P15:P16"/>
    <mergeCell ref="F15:F16"/>
    <mergeCell ref="H15:H16"/>
    <mergeCell ref="Q15:Q16"/>
    <mergeCell ref="R15:R16"/>
    <mergeCell ref="J5:J8"/>
    <mergeCell ref="S32:S34"/>
    <mergeCell ref="S12:S14"/>
    <mergeCell ref="F12:F14"/>
    <mergeCell ref="S5:S8"/>
    <mergeCell ref="Q9:Q11"/>
    <mergeCell ref="R9:R11"/>
    <mergeCell ref="S9:S11"/>
    <mergeCell ref="J9:J11"/>
    <mergeCell ref="L5:L8"/>
    <mergeCell ref="N5:N8"/>
    <mergeCell ref="L9:L11"/>
    <mergeCell ref="N9:N11"/>
    <mergeCell ref="J12:J14"/>
    <mergeCell ref="L12:L14"/>
    <mergeCell ref="N12:N14"/>
    <mergeCell ref="P12:P14"/>
    <mergeCell ref="Q12:Q14"/>
    <mergeCell ref="R12:R14"/>
    <mergeCell ref="H12:H14"/>
    <mergeCell ref="N17:N19"/>
    <mergeCell ref="P5:P8"/>
    <mergeCell ref="S15:S16"/>
    <mergeCell ref="Q35:Q36"/>
    <mergeCell ref="R35:R36"/>
    <mergeCell ref="A35:A36"/>
    <mergeCell ref="D35:D36"/>
    <mergeCell ref="F35:F36"/>
    <mergeCell ref="H35:H36"/>
    <mergeCell ref="J35:J36"/>
    <mergeCell ref="P17:P19"/>
    <mergeCell ref="A29:B29"/>
    <mergeCell ref="D32:D34"/>
    <mergeCell ref="D17:D19"/>
    <mergeCell ref="F17:F19"/>
    <mergeCell ref="A17:A19"/>
    <mergeCell ref="A23:B23"/>
    <mergeCell ref="A24:B24"/>
    <mergeCell ref="A25:B25"/>
    <mergeCell ref="A27:B27"/>
    <mergeCell ref="A22:B22"/>
    <mergeCell ref="F32:F34"/>
    <mergeCell ref="H32:H34"/>
    <mergeCell ref="J32:J34"/>
    <mergeCell ref="N32:N34"/>
    <mergeCell ref="P32:P34"/>
    <mergeCell ref="R32:R34"/>
    <mergeCell ref="P37:P38"/>
    <mergeCell ref="Q37:Q38"/>
    <mergeCell ref="R37:R38"/>
    <mergeCell ref="S37:S38"/>
    <mergeCell ref="A31:V31"/>
    <mergeCell ref="S35:S36"/>
    <mergeCell ref="Q17:Q19"/>
    <mergeCell ref="R17:R19"/>
    <mergeCell ref="S17:S19"/>
    <mergeCell ref="A37:A38"/>
    <mergeCell ref="D37:D38"/>
    <mergeCell ref="F37:F38"/>
    <mergeCell ref="H37:H38"/>
    <mergeCell ref="J37:J38"/>
    <mergeCell ref="L37:L38"/>
    <mergeCell ref="N37:N38"/>
    <mergeCell ref="A20:B20"/>
    <mergeCell ref="A21:B21"/>
    <mergeCell ref="L35:L36"/>
    <mergeCell ref="N35:N36"/>
    <mergeCell ref="H17:H19"/>
    <mergeCell ref="J17:J19"/>
    <mergeCell ref="L17:L19"/>
    <mergeCell ref="P35:P36"/>
    <mergeCell ref="S39:S40"/>
    <mergeCell ref="A41:A43"/>
    <mergeCell ref="D41:D43"/>
    <mergeCell ref="F41:F43"/>
    <mergeCell ref="H41:H43"/>
    <mergeCell ref="J41:J43"/>
    <mergeCell ref="L41:L43"/>
    <mergeCell ref="N41:N43"/>
    <mergeCell ref="P41:P43"/>
    <mergeCell ref="Q41:Q43"/>
    <mergeCell ref="R41:R43"/>
    <mergeCell ref="S41:S43"/>
    <mergeCell ref="L39:L40"/>
    <mergeCell ref="N39:N40"/>
    <mergeCell ref="P39:P40"/>
    <mergeCell ref="Q39:Q40"/>
    <mergeCell ref="R39:R40"/>
    <mergeCell ref="A39:A40"/>
    <mergeCell ref="D39:D40"/>
    <mergeCell ref="F39:F40"/>
    <mergeCell ref="H39:H40"/>
    <mergeCell ref="J39:J40"/>
    <mergeCell ref="Q54:Q55"/>
    <mergeCell ref="J54:J55"/>
    <mergeCell ref="L54:L55"/>
    <mergeCell ref="N54:N55"/>
    <mergeCell ref="P54:P55"/>
    <mergeCell ref="D54:D55"/>
    <mergeCell ref="F54:F55"/>
    <mergeCell ref="A54:A55"/>
    <mergeCell ref="S56:S58"/>
    <mergeCell ref="R59:R60"/>
    <mergeCell ref="S59:S60"/>
    <mergeCell ref="L56:L58"/>
    <mergeCell ref="N56:N58"/>
    <mergeCell ref="P56:P58"/>
    <mergeCell ref="Q56:Q58"/>
    <mergeCell ref="R56:R58"/>
    <mergeCell ref="A56:A58"/>
    <mergeCell ref="D56:D58"/>
    <mergeCell ref="F56:F58"/>
    <mergeCell ref="H56:H58"/>
    <mergeCell ref="J56:J58"/>
    <mergeCell ref="A59:A60"/>
    <mergeCell ref="D59:D60"/>
    <mergeCell ref="F59:F60"/>
    <mergeCell ref="H59:H60"/>
    <mergeCell ref="J59:J60"/>
    <mergeCell ref="L59:L60"/>
    <mergeCell ref="N59:N60"/>
    <mergeCell ref="P59:P60"/>
    <mergeCell ref="Q59:Q60"/>
    <mergeCell ref="S61:S63"/>
    <mergeCell ref="A64:A66"/>
    <mergeCell ref="D64:D66"/>
    <mergeCell ref="F64:F66"/>
    <mergeCell ref="H64:H66"/>
    <mergeCell ref="J64:J66"/>
    <mergeCell ref="L64:L66"/>
    <mergeCell ref="N64:N66"/>
    <mergeCell ref="P64:P66"/>
    <mergeCell ref="L61:L63"/>
    <mergeCell ref="N61:N63"/>
    <mergeCell ref="P61:P63"/>
    <mergeCell ref="Q61:Q63"/>
    <mergeCell ref="R61:R63"/>
    <mergeCell ref="A61:A63"/>
    <mergeCell ref="D61:D63"/>
    <mergeCell ref="F61:F63"/>
    <mergeCell ref="H61:H63"/>
    <mergeCell ref="J61:J63"/>
    <mergeCell ref="A72:B72"/>
    <mergeCell ref="Q67:Q69"/>
    <mergeCell ref="R67:R69"/>
    <mergeCell ref="S67:S69"/>
    <mergeCell ref="Q64:Q66"/>
    <mergeCell ref="R64:R66"/>
    <mergeCell ref="S64:S66"/>
    <mergeCell ref="L67:L69"/>
    <mergeCell ref="N67:N69"/>
    <mergeCell ref="P67:P69"/>
    <mergeCell ref="A70:B70"/>
    <mergeCell ref="A71:B71"/>
    <mergeCell ref="A67:A69"/>
    <mergeCell ref="D67:D69"/>
    <mergeCell ref="F67:F69"/>
    <mergeCell ref="H67:H69"/>
    <mergeCell ref="J67:J69"/>
    <mergeCell ref="A84:B84"/>
    <mergeCell ref="A86:B86"/>
    <mergeCell ref="A81:B81"/>
    <mergeCell ref="A82:B82"/>
    <mergeCell ref="A87:B87"/>
    <mergeCell ref="A85:B85"/>
    <mergeCell ref="A73:B73"/>
    <mergeCell ref="A74:B74"/>
    <mergeCell ref="A75:B75"/>
    <mergeCell ref="A80:B80"/>
    <mergeCell ref="A76:B76"/>
    <mergeCell ref="A77:B77"/>
    <mergeCell ref="A79:B79"/>
    <mergeCell ref="A78:B78"/>
  </mergeCells>
  <pageMargins left="0.7" right="0.7" top="0.75" bottom="0.75" header="0.3" footer="0.3"/>
  <pageSetup paperSize="9" scale="5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</dc:creator>
  <cp:lastModifiedBy>EWELINA</cp:lastModifiedBy>
  <cp:lastPrinted>2023-06-01T08:28:03Z</cp:lastPrinted>
  <dcterms:created xsi:type="dcterms:W3CDTF">2023-05-17T14:32:43Z</dcterms:created>
  <dcterms:modified xsi:type="dcterms:W3CDTF">2023-06-06T10:49:35Z</dcterms:modified>
</cp:coreProperties>
</file>